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5" activeTab="22"/>
  </bookViews>
  <sheets>
    <sheet name="Мира1" sheetId="5" r:id="rId1"/>
    <sheet name="Мира2" sheetId="21" r:id="rId2"/>
    <sheet name="Мира3" sheetId="22" r:id="rId3"/>
    <sheet name="Мира4" sheetId="23" r:id="rId4"/>
    <sheet name="Мира5" sheetId="24" r:id="rId5"/>
    <sheet name="Мира6" sheetId="25" r:id="rId6"/>
    <sheet name="Мира7" sheetId="26" r:id="rId7"/>
    <sheet name="Мира8" sheetId="27" r:id="rId8"/>
    <sheet name="Мира9" sheetId="28" r:id="rId9"/>
    <sheet name="Стр.2" sheetId="29" r:id="rId10"/>
    <sheet name="Стр.5" sheetId="30" r:id="rId11"/>
    <sheet name="Стр.7" sheetId="31" r:id="rId12"/>
    <sheet name="Стр.8А" sheetId="32" r:id="rId13"/>
    <sheet name="Стр.9" sheetId="33" r:id="rId14"/>
    <sheet name="Стр.10" sheetId="34" r:id="rId15"/>
    <sheet name="Жукова 2" sheetId="35" r:id="rId16"/>
    <sheet name="Жукова 3" sheetId="36" r:id="rId17"/>
    <sheet name="Жукова 4" sheetId="37" r:id="rId18"/>
    <sheet name="Жукова 5" sheetId="38" r:id="rId19"/>
    <sheet name="Жукова 6" sheetId="39" r:id="rId20"/>
    <sheet name="Жукова 7" sheetId="40" r:id="rId21"/>
    <sheet name="Жукова 8" sheetId="41" r:id="rId22"/>
    <sheet name="Мира 10" sheetId="42" r:id="rId23"/>
    <sheet name="начислено" sheetId="44" r:id="rId24"/>
  </sheets>
  <externalReferences>
    <externalReference r:id="rId25"/>
    <externalReference r:id="rId26"/>
    <externalReference r:id="rId27"/>
    <externalReference r:id="rId28"/>
  </externalReferences>
  <definedNames>
    <definedName name="_xlnm.Print_Area" localSheetId="15">'Жукова 2'!$A$1:$M$70</definedName>
    <definedName name="_xlnm.Print_Area" localSheetId="16">'Жукова 3'!$A$1:$N$68</definedName>
    <definedName name="_xlnm.Print_Area" localSheetId="17">'Жукова 4'!$A$1:$M$75</definedName>
    <definedName name="_xlnm.Print_Area" localSheetId="18">'Жукова 5'!$A$1:$L$76</definedName>
    <definedName name="_xlnm.Print_Area" localSheetId="19">'Жукова 6'!$A$1:$L$81</definedName>
    <definedName name="_xlnm.Print_Area" localSheetId="20">'Жукова 7'!$A$1:$L$71</definedName>
    <definedName name="_xlnm.Print_Area" localSheetId="21">'Жукова 8'!$A$1:$M$81</definedName>
    <definedName name="_xlnm.Print_Area" localSheetId="22">'Мира 10'!$A$1:$L$72</definedName>
    <definedName name="_xlnm.Print_Area" localSheetId="0">Мира1!$A$1:$O$69</definedName>
    <definedName name="_xlnm.Print_Area" localSheetId="1">Мира2!$A$1:$O$67</definedName>
    <definedName name="_xlnm.Print_Area" localSheetId="2">Мира3!$A$1:$M$70</definedName>
    <definedName name="_xlnm.Print_Area" localSheetId="3">Мира4!$A$1:$M$64</definedName>
    <definedName name="_xlnm.Print_Area" localSheetId="4">Мира5!$A$1:$M$68</definedName>
    <definedName name="_xlnm.Print_Area" localSheetId="5">Мира6!$A$1:$L$67</definedName>
    <definedName name="_xlnm.Print_Area" localSheetId="6">Мира7!$A$1:$L$70</definedName>
    <definedName name="_xlnm.Print_Area" localSheetId="7">Мира8!$A$1:$L$76</definedName>
    <definedName name="_xlnm.Print_Area" localSheetId="8">Мира9!$A$1:$L$75</definedName>
    <definedName name="_xlnm.Print_Area" localSheetId="14">Стр.10!$A$1:$N$66</definedName>
    <definedName name="_xlnm.Print_Area" localSheetId="9">Стр.2!$A$1:$L$65</definedName>
    <definedName name="_xlnm.Print_Area" localSheetId="10">Стр.5!$A$1:$L$73</definedName>
    <definedName name="_xlnm.Print_Area" localSheetId="11">Стр.7!$A$1:$K$71</definedName>
    <definedName name="_xlnm.Print_Area" localSheetId="12">Стр.8А!$A$1:$N$71</definedName>
    <definedName name="_xlnm.Print_Area" localSheetId="13">Стр.9!$A$1:$L$69</definedName>
  </definedNames>
  <calcPr calcId="125725"/>
</workbook>
</file>

<file path=xl/calcChain.xml><?xml version="1.0" encoding="utf-8"?>
<calcChain xmlns="http://schemas.openxmlformats.org/spreadsheetml/2006/main">
  <c r="F9" i="44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3"/>
  <c r="E11"/>
  <c r="G11" s="1"/>
  <c r="E10"/>
  <c r="E9"/>
  <c r="G12"/>
  <c r="E8"/>
  <c r="D30"/>
  <c r="D29"/>
  <c r="D28"/>
  <c r="D27"/>
  <c r="D26"/>
  <c r="D25"/>
  <c r="D24"/>
  <c r="D23"/>
  <c r="D22"/>
  <c r="D21"/>
  <c r="D20"/>
  <c r="D19"/>
  <c r="D18"/>
  <c r="D17"/>
  <c r="D12"/>
  <c r="D16"/>
  <c r="D15"/>
  <c r="D14"/>
  <c r="D13"/>
  <c r="D11"/>
  <c r="D10"/>
  <c r="D9"/>
  <c r="G9"/>
  <c r="F8"/>
  <c r="D8"/>
  <c r="C31"/>
  <c r="F3"/>
  <c r="E3"/>
  <c r="D3"/>
  <c r="C3"/>
  <c r="G10" l="1"/>
  <c r="G16"/>
  <c r="G13"/>
  <c r="G8"/>
  <c r="G15" l="1"/>
  <c r="G20"/>
  <c r="G17"/>
  <c r="G19" l="1"/>
  <c r="G24"/>
  <c r="G28"/>
  <c r="G23"/>
  <c r="G27"/>
  <c r="G21"/>
  <c r="G25" l="1"/>
  <c r="G29"/>
  <c r="I42" i="42" l="1"/>
  <c r="H42"/>
  <c r="I40"/>
  <c r="H40"/>
  <c r="I25"/>
  <c r="H25"/>
  <c r="I17"/>
  <c r="H17"/>
  <c r="I70" i="41"/>
  <c r="H70"/>
  <c r="I42"/>
  <c r="H42"/>
  <c r="I40"/>
  <c r="H40"/>
  <c r="I25"/>
  <c r="H25"/>
  <c r="I17"/>
  <c r="H17"/>
  <c r="I16"/>
  <c r="H16"/>
  <c r="I14"/>
  <c r="H14"/>
  <c r="I13"/>
  <c r="H13"/>
  <c r="I42" i="40"/>
  <c r="H42"/>
  <c r="I40"/>
  <c r="H40"/>
  <c r="I25"/>
  <c r="H25"/>
  <c r="I17"/>
  <c r="H17"/>
  <c r="I16"/>
  <c r="H16"/>
  <c r="I14"/>
  <c r="H14"/>
  <c r="H64"/>
  <c r="I13"/>
  <c r="H13"/>
  <c r="I42" i="39"/>
  <c r="H42"/>
  <c r="I40"/>
  <c r="H40"/>
  <c r="I25"/>
  <c r="H25"/>
  <c r="I17"/>
  <c r="H17"/>
  <c r="H70" s="1"/>
  <c r="I16"/>
  <c r="H16"/>
  <c r="I14"/>
  <c r="H14"/>
  <c r="I70"/>
  <c r="I13"/>
  <c r="H13"/>
  <c r="I42" i="38"/>
  <c r="H42"/>
  <c r="I40"/>
  <c r="H40"/>
  <c r="I25"/>
  <c r="H25"/>
  <c r="I17"/>
  <c r="H17"/>
  <c r="I16"/>
  <c r="H16"/>
  <c r="H66" s="1"/>
  <c r="I14"/>
  <c r="H14"/>
  <c r="I13"/>
  <c r="H13"/>
  <c r="I25" i="37"/>
  <c r="H25"/>
  <c r="I42"/>
  <c r="H42"/>
  <c r="I40"/>
  <c r="I67" s="1"/>
  <c r="H40"/>
  <c r="I17"/>
  <c r="H17"/>
  <c r="I16"/>
  <c r="H16"/>
  <c r="I14"/>
  <c r="H14"/>
  <c r="I13"/>
  <c r="H13"/>
  <c r="I42" i="36"/>
  <c r="I42" i="35"/>
  <c r="H42"/>
  <c r="I40"/>
  <c r="H40"/>
  <c r="I25"/>
  <c r="I65" s="1"/>
  <c r="H25"/>
  <c r="I17"/>
  <c r="H17"/>
  <c r="I16"/>
  <c r="H16"/>
  <c r="I14"/>
  <c r="H14"/>
  <c r="I13"/>
  <c r="H13"/>
  <c r="I42" i="34"/>
  <c r="H42"/>
  <c r="I40"/>
  <c r="H40"/>
  <c r="I25"/>
  <c r="I17"/>
  <c r="H17"/>
  <c r="H25"/>
  <c r="H61"/>
  <c r="I16"/>
  <c r="H16"/>
  <c r="I14"/>
  <c r="H14"/>
  <c r="I61"/>
  <c r="I13"/>
  <c r="H13"/>
  <c r="I40" i="33"/>
  <c r="I62"/>
  <c r="H40"/>
  <c r="I42"/>
  <c r="H42"/>
  <c r="I25"/>
  <c r="H25"/>
  <c r="I17"/>
  <c r="H17"/>
  <c r="I16"/>
  <c r="H16"/>
  <c r="I14"/>
  <c r="H14"/>
  <c r="H62"/>
  <c r="I13"/>
  <c r="H13"/>
  <c r="I42" i="32"/>
  <c r="H42"/>
  <c r="I40"/>
  <c r="H40"/>
  <c r="I25"/>
  <c r="H25"/>
  <c r="I17"/>
  <c r="H17"/>
  <c r="I16"/>
  <c r="H16"/>
  <c r="I14"/>
  <c r="H14"/>
  <c r="I62"/>
  <c r="H62"/>
  <c r="I13"/>
  <c r="H13"/>
  <c r="I42" i="31"/>
  <c r="H42"/>
  <c r="I40"/>
  <c r="I66" s="1"/>
  <c r="H25"/>
  <c r="H66" s="1"/>
  <c r="H40"/>
  <c r="I25"/>
  <c r="I17"/>
  <c r="H17"/>
  <c r="I16"/>
  <c r="H16"/>
  <c r="I14"/>
  <c r="H14"/>
  <c r="I13"/>
  <c r="H13"/>
  <c r="I68" i="30"/>
  <c r="H68"/>
  <c r="I42"/>
  <c r="H42"/>
  <c r="I40"/>
  <c r="H40"/>
  <c r="I25"/>
  <c r="H25"/>
  <c r="I17"/>
  <c r="H17"/>
  <c r="I16"/>
  <c r="H16"/>
  <c r="I14"/>
  <c r="H14"/>
  <c r="I13"/>
  <c r="H13"/>
  <c r="I42" i="29"/>
  <c r="H42"/>
  <c r="I40"/>
  <c r="H40"/>
  <c r="I25"/>
  <c r="H25"/>
  <c r="I17"/>
  <c r="H17"/>
  <c r="I16"/>
  <c r="H16"/>
  <c r="I14"/>
  <c r="H14"/>
  <c r="I60"/>
  <c r="H60"/>
  <c r="I13"/>
  <c r="H13"/>
  <c r="I68" i="28"/>
  <c r="H68"/>
  <c r="I42"/>
  <c r="H42"/>
  <c r="I40"/>
  <c r="H40"/>
  <c r="I25"/>
  <c r="H25"/>
  <c r="I17"/>
  <c r="H17"/>
  <c r="I16"/>
  <c r="H16"/>
  <c r="I14"/>
  <c r="H14"/>
  <c r="I13"/>
  <c r="H13"/>
  <c r="I42" i="27"/>
  <c r="H42"/>
  <c r="I40"/>
  <c r="H40"/>
  <c r="I25"/>
  <c r="I68" s="1"/>
  <c r="H25"/>
  <c r="H68"/>
  <c r="I17"/>
  <c r="H17"/>
  <c r="I16"/>
  <c r="H16"/>
  <c r="I14"/>
  <c r="H14"/>
  <c r="I13"/>
  <c r="H13"/>
  <c r="I42" i="26"/>
  <c r="H42"/>
  <c r="I40"/>
  <c r="H40"/>
  <c r="I25"/>
  <c r="H25"/>
  <c r="I17"/>
  <c r="H17"/>
  <c r="I16"/>
  <c r="I64" s="1"/>
  <c r="H16"/>
  <c r="I14"/>
  <c r="H14"/>
  <c r="I13"/>
  <c r="H13"/>
  <c r="I62" i="25"/>
  <c r="H62"/>
  <c r="I42"/>
  <c r="H42"/>
  <c r="I40"/>
  <c r="H40"/>
  <c r="I25"/>
  <c r="H25"/>
  <c r="I17"/>
  <c r="H17"/>
  <c r="I16"/>
  <c r="H16"/>
  <c r="I14"/>
  <c r="H14"/>
  <c r="I13"/>
  <c r="H13"/>
  <c r="I63" i="24"/>
  <c r="H63"/>
  <c r="I42"/>
  <c r="H42"/>
  <c r="I40"/>
  <c r="H40"/>
  <c r="I25"/>
  <c r="H25"/>
  <c r="I17"/>
  <c r="H17"/>
  <c r="I16"/>
  <c r="H16"/>
  <c r="I14"/>
  <c r="H14"/>
  <c r="I13"/>
  <c r="H13"/>
  <c r="I62" i="23"/>
  <c r="H62"/>
  <c r="I42"/>
  <c r="H42"/>
  <c r="I40"/>
  <c r="H40"/>
  <c r="I25"/>
  <c r="H25"/>
  <c r="I17"/>
  <c r="H17"/>
  <c r="I16"/>
  <c r="H16"/>
  <c r="I14"/>
  <c r="H14"/>
  <c r="I13"/>
  <c r="H13"/>
  <c r="I64" i="22"/>
  <c r="H64"/>
  <c r="I42"/>
  <c r="H42"/>
  <c r="I40"/>
  <c r="H40"/>
  <c r="I25"/>
  <c r="H25"/>
  <c r="I17"/>
  <c r="H17"/>
  <c r="I16"/>
  <c r="H16"/>
  <c r="I14"/>
  <c r="H14"/>
  <c r="I13"/>
  <c r="H13"/>
  <c r="I25" i="21"/>
  <c r="H25"/>
  <c r="H62" s="1"/>
  <c r="F60"/>
  <c r="F12"/>
  <c r="H42"/>
  <c r="H40"/>
  <c r="H17"/>
  <c r="H16"/>
  <c r="H14"/>
  <c r="H13"/>
  <c r="I64" i="5"/>
  <c r="H64"/>
  <c r="I42"/>
  <c r="G12" i="41"/>
  <c r="I12"/>
  <c r="G56"/>
  <c r="I12" i="40"/>
  <c r="I12" i="39"/>
  <c r="I12" i="38"/>
  <c r="G27" s="1"/>
  <c r="I12" i="37"/>
  <c r="G55" s="1"/>
  <c r="I12" i="35"/>
  <c r="F60"/>
  <c r="I12" i="32"/>
  <c r="I12" i="33"/>
  <c r="G55" s="1"/>
  <c r="I12" i="31"/>
  <c r="I12" i="30"/>
  <c r="G56" s="1"/>
  <c r="I12" i="29"/>
  <c r="G57" s="1"/>
  <c r="I12" i="28"/>
  <c r="F12" i="27"/>
  <c r="I12" s="1"/>
  <c r="I12" i="26"/>
  <c r="F64"/>
  <c r="I12" i="25"/>
  <c r="I64" i="40" l="1"/>
  <c r="I66" i="38"/>
  <c r="H67" i="37"/>
  <c r="H65" i="35"/>
  <c r="H64" i="26"/>
  <c r="G21" i="41"/>
  <c r="G17"/>
  <c r="G13"/>
  <c r="G25"/>
  <c r="G29"/>
  <c r="G33"/>
  <c r="G37"/>
  <c r="G41"/>
  <c r="G45"/>
  <c r="G49"/>
  <c r="G53"/>
  <c r="G57"/>
  <c r="G15"/>
  <c r="G19"/>
  <c r="G23"/>
  <c r="G27"/>
  <c r="G31"/>
  <c r="G35"/>
  <c r="G39"/>
  <c r="G43"/>
  <c r="G47"/>
  <c r="G51"/>
  <c r="G55"/>
  <c r="G14"/>
  <c r="G18"/>
  <c r="G22"/>
  <c r="G26"/>
  <c r="G30"/>
  <c r="G34"/>
  <c r="G38"/>
  <c r="G42"/>
  <c r="G46"/>
  <c r="G50"/>
  <c r="G54"/>
  <c r="G58"/>
  <c r="G16"/>
  <c r="G20"/>
  <c r="G24"/>
  <c r="G28"/>
  <c r="G32"/>
  <c r="G36"/>
  <c r="G40"/>
  <c r="G44"/>
  <c r="G48"/>
  <c r="G52"/>
  <c r="G21" i="38"/>
  <c r="G53"/>
  <c r="G25"/>
  <c r="G41"/>
  <c r="G57"/>
  <c r="G37"/>
  <c r="G17"/>
  <c r="G33"/>
  <c r="G49"/>
  <c r="G13"/>
  <c r="G29"/>
  <c r="G45"/>
  <c r="G16"/>
  <c r="G20"/>
  <c r="G24"/>
  <c r="G28"/>
  <c r="G32"/>
  <c r="G36"/>
  <c r="G40"/>
  <c r="G44"/>
  <c r="G48"/>
  <c r="G52"/>
  <c r="G56"/>
  <c r="G15"/>
  <c r="G19"/>
  <c r="G23"/>
  <c r="G31"/>
  <c r="G35"/>
  <c r="G39"/>
  <c r="G43"/>
  <c r="G47"/>
  <c r="G51"/>
  <c r="G55"/>
  <c r="G14"/>
  <c r="G18"/>
  <c r="G22"/>
  <c r="G26"/>
  <c r="G30"/>
  <c r="G34"/>
  <c r="G38"/>
  <c r="G42"/>
  <c r="G46"/>
  <c r="G50"/>
  <c r="G54"/>
  <c r="G58"/>
  <c r="G14" i="37"/>
  <c r="G18"/>
  <c r="G22"/>
  <c r="G26"/>
  <c r="G30"/>
  <c r="G34"/>
  <c r="G38"/>
  <c r="G42"/>
  <c r="G46"/>
  <c r="G50"/>
  <c r="G54"/>
  <c r="G58"/>
  <c r="G13"/>
  <c r="G17"/>
  <c r="G21"/>
  <c r="G25"/>
  <c r="G29"/>
  <c r="G33"/>
  <c r="G37"/>
  <c r="G41"/>
  <c r="G45"/>
  <c r="G49"/>
  <c r="G53"/>
  <c r="G57"/>
  <c r="G16"/>
  <c r="G20"/>
  <c r="G24"/>
  <c r="G28"/>
  <c r="G32"/>
  <c r="G36"/>
  <c r="G40"/>
  <c r="G44"/>
  <c r="G48"/>
  <c r="G52"/>
  <c r="G56"/>
  <c r="G15"/>
  <c r="G19"/>
  <c r="G23"/>
  <c r="G27"/>
  <c r="G31"/>
  <c r="G35"/>
  <c r="G39"/>
  <c r="G43"/>
  <c r="G47"/>
  <c r="G51"/>
  <c r="G14" i="33"/>
  <c r="G18"/>
  <c r="G22"/>
  <c r="G26"/>
  <c r="G30"/>
  <c r="G34"/>
  <c r="G38"/>
  <c r="G42"/>
  <c r="G46"/>
  <c r="G50"/>
  <c r="G54"/>
  <c r="G58"/>
  <c r="G13"/>
  <c r="G17"/>
  <c r="G21"/>
  <c r="G25"/>
  <c r="G29"/>
  <c r="G33"/>
  <c r="G37"/>
  <c r="G41"/>
  <c r="G45"/>
  <c r="G49"/>
  <c r="G53"/>
  <c r="G57"/>
  <c r="G16"/>
  <c r="G20"/>
  <c r="G24"/>
  <c r="G28"/>
  <c r="G32"/>
  <c r="G36"/>
  <c r="G40"/>
  <c r="G44"/>
  <c r="G48"/>
  <c r="G52"/>
  <c r="G56"/>
  <c r="G15"/>
  <c r="G19"/>
  <c r="G23"/>
  <c r="G27"/>
  <c r="G31"/>
  <c r="G35"/>
  <c r="G39"/>
  <c r="G43"/>
  <c r="G47"/>
  <c r="G51"/>
  <c r="G23" i="30"/>
  <c r="G39"/>
  <c r="G55"/>
  <c r="G19"/>
  <c r="G35"/>
  <c r="G51"/>
  <c r="G15"/>
  <c r="G31"/>
  <c r="G47"/>
  <c r="G27"/>
  <c r="G43"/>
  <c r="G14"/>
  <c r="G18"/>
  <c r="G22"/>
  <c r="G26"/>
  <c r="G30"/>
  <c r="G34"/>
  <c r="G38"/>
  <c r="G42"/>
  <c r="G46"/>
  <c r="G50"/>
  <c r="G54"/>
  <c r="G58"/>
  <c r="G13"/>
  <c r="G17"/>
  <c r="G21"/>
  <c r="G25"/>
  <c r="G29"/>
  <c r="G33"/>
  <c r="G37"/>
  <c r="G41"/>
  <c r="G45"/>
  <c r="G49"/>
  <c r="G53"/>
  <c r="G57"/>
  <c r="G16"/>
  <c r="G20"/>
  <c r="G24"/>
  <c r="G28"/>
  <c r="G32"/>
  <c r="G36"/>
  <c r="G40"/>
  <c r="G44"/>
  <c r="G48"/>
  <c r="G52"/>
  <c r="G48" i="29"/>
  <c r="G15"/>
  <c r="G19"/>
  <c r="G23"/>
  <c r="G27"/>
  <c r="G31"/>
  <c r="G35"/>
  <c r="G39"/>
  <c r="G43"/>
  <c r="G47"/>
  <c r="G51"/>
  <c r="G55"/>
  <c r="G60"/>
  <c r="G16"/>
  <c r="G24"/>
  <c r="G32"/>
  <c r="G40"/>
  <c r="G44"/>
  <c r="G52"/>
  <c r="G14"/>
  <c r="G18"/>
  <c r="G22"/>
  <c r="G26"/>
  <c r="G30"/>
  <c r="G34"/>
  <c r="G38"/>
  <c r="G42"/>
  <c r="G46"/>
  <c r="G50"/>
  <c r="G54"/>
  <c r="G58"/>
  <c r="G20"/>
  <c r="G28"/>
  <c r="G36"/>
  <c r="G56"/>
  <c r="G13"/>
  <c r="G17"/>
  <c r="G21"/>
  <c r="G25"/>
  <c r="G29"/>
  <c r="G33"/>
  <c r="G37"/>
  <c r="G41"/>
  <c r="G45"/>
  <c r="G49"/>
  <c r="G53"/>
  <c r="I12" i="23"/>
  <c r="G12" i="38" l="1"/>
  <c r="G12" i="37"/>
  <c r="G12" i="33"/>
  <c r="G12" i="30"/>
  <c r="G12" i="29"/>
  <c r="I12" i="22"/>
  <c r="G62" i="25" l="1"/>
  <c r="I12" i="24"/>
  <c r="G57" s="1"/>
  <c r="G61"/>
  <c r="G51"/>
  <c r="G50"/>
  <c r="G45"/>
  <c r="G37"/>
  <c r="G35"/>
  <c r="G34"/>
  <c r="G30"/>
  <c r="G29"/>
  <c r="G26"/>
  <c r="G23"/>
  <c r="G21"/>
  <c r="G19"/>
  <c r="G15"/>
  <c r="G14"/>
  <c r="G13"/>
  <c r="G53" i="23"/>
  <c r="G49"/>
  <c r="G45"/>
  <c r="G37"/>
  <c r="G29"/>
  <c r="G21"/>
  <c r="G17"/>
  <c r="G62" i="5"/>
  <c r="G58" i="24" l="1"/>
  <c r="G42"/>
  <c r="G41"/>
  <c r="G47"/>
  <c r="G55"/>
  <c r="G60"/>
  <c r="G18"/>
  <c r="G25"/>
  <c r="G31"/>
  <c r="G39"/>
  <c r="G46"/>
  <c r="G53"/>
  <c r="G17"/>
  <c r="G22"/>
  <c r="G27"/>
  <c r="G33"/>
  <c r="G38"/>
  <c r="G43"/>
  <c r="G49"/>
  <c r="G54"/>
  <c r="G59"/>
  <c r="G16"/>
  <c r="G20"/>
  <c r="G24"/>
  <c r="G28"/>
  <c r="G32"/>
  <c r="G36"/>
  <c r="G40"/>
  <c r="G44"/>
  <c r="G48"/>
  <c r="G52"/>
  <c r="G56"/>
  <c r="G13" i="23"/>
  <c r="G33"/>
  <c r="G25"/>
  <c r="G41"/>
  <c r="G57"/>
  <c r="G16"/>
  <c r="G20"/>
  <c r="G24"/>
  <c r="G28"/>
  <c r="G32"/>
  <c r="G36"/>
  <c r="G40"/>
  <c r="G44"/>
  <c r="G48"/>
  <c r="G52"/>
  <c r="G56"/>
  <c r="G15"/>
  <c r="G19"/>
  <c r="G23"/>
  <c r="G27"/>
  <c r="G31"/>
  <c r="G35"/>
  <c r="G39"/>
  <c r="G43"/>
  <c r="G47"/>
  <c r="G51"/>
  <c r="G55"/>
  <c r="G14"/>
  <c r="G18"/>
  <c r="G22"/>
  <c r="G26"/>
  <c r="G30"/>
  <c r="G34"/>
  <c r="G38"/>
  <c r="G42"/>
  <c r="G46"/>
  <c r="G50"/>
  <c r="G54"/>
  <c r="G58"/>
  <c r="G19" i="22"/>
  <c r="G31"/>
  <c r="G39"/>
  <c r="G47"/>
  <c r="G55"/>
  <c r="G14"/>
  <c r="G18"/>
  <c r="G22"/>
  <c r="G26"/>
  <c r="G30"/>
  <c r="G34"/>
  <c r="G38"/>
  <c r="G42"/>
  <c r="G46"/>
  <c r="G50"/>
  <c r="G54"/>
  <c r="G58"/>
  <c r="G15"/>
  <c r="G23"/>
  <c r="G27"/>
  <c r="G35"/>
  <c r="G43"/>
  <c r="G51"/>
  <c r="G13"/>
  <c r="G17"/>
  <c r="G21"/>
  <c r="G25"/>
  <c r="G29"/>
  <c r="G33"/>
  <c r="G37"/>
  <c r="G41"/>
  <c r="G45"/>
  <c r="G49"/>
  <c r="G53"/>
  <c r="G57"/>
  <c r="G16"/>
  <c r="G20"/>
  <c r="G24"/>
  <c r="G28"/>
  <c r="G32"/>
  <c r="G36"/>
  <c r="G40"/>
  <c r="G44"/>
  <c r="G48"/>
  <c r="G52"/>
  <c r="G56"/>
  <c r="D12" i="41"/>
  <c r="E12"/>
  <c r="F12"/>
  <c r="E58" i="42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4"/>
  <c r="F64" s="1"/>
  <c r="E63"/>
  <c r="D67" s="1"/>
  <c r="E62"/>
  <c r="F62" s="1"/>
  <c r="D58"/>
  <c r="D57"/>
  <c r="D56"/>
  <c r="D55"/>
  <c r="F55" s="1"/>
  <c r="D54"/>
  <c r="D53"/>
  <c r="F53" s="1"/>
  <c r="D52"/>
  <c r="D51"/>
  <c r="D50"/>
  <c r="D49"/>
  <c r="D48"/>
  <c r="F48" s="1"/>
  <c r="D47"/>
  <c r="F47" s="1"/>
  <c r="D46"/>
  <c r="D45"/>
  <c r="D44"/>
  <c r="F44" s="1"/>
  <c r="D43"/>
  <c r="D41"/>
  <c r="D40"/>
  <c r="D39"/>
  <c r="D38"/>
  <c r="F38" s="1"/>
  <c r="D37"/>
  <c r="F37" s="1"/>
  <c r="D36"/>
  <c r="D35"/>
  <c r="D34"/>
  <c r="F34" s="1"/>
  <c r="D33"/>
  <c r="F33" s="1"/>
  <c r="D32"/>
  <c r="D31"/>
  <c r="D30"/>
  <c r="F30" s="1"/>
  <c r="D29"/>
  <c r="D28"/>
  <c r="D27"/>
  <c r="D26"/>
  <c r="F26" s="1"/>
  <c r="D25"/>
  <c r="F25" s="1"/>
  <c r="D24"/>
  <c r="D23"/>
  <c r="D22"/>
  <c r="F22" s="1"/>
  <c r="D21"/>
  <c r="D20"/>
  <c r="D19"/>
  <c r="D18"/>
  <c r="F18" s="1"/>
  <c r="D17"/>
  <c r="D16"/>
  <c r="D15"/>
  <c r="D14"/>
  <c r="F14" s="1"/>
  <c r="D13"/>
  <c r="D61"/>
  <c r="D70" s="1"/>
  <c r="D60"/>
  <c r="D69" s="1"/>
  <c r="D59"/>
  <c r="D68" s="1"/>
  <c r="E9"/>
  <c r="F60"/>
  <c r="F59"/>
  <c r="F57"/>
  <c r="F54"/>
  <c r="F52"/>
  <c r="F51"/>
  <c r="F49"/>
  <c r="F46"/>
  <c r="F42"/>
  <c r="F41"/>
  <c r="F36"/>
  <c r="F29"/>
  <c r="F28"/>
  <c r="F21"/>
  <c r="F20"/>
  <c r="F17"/>
  <c r="D79" i="41"/>
  <c r="D78"/>
  <c r="D77"/>
  <c r="D76"/>
  <c r="D75"/>
  <c r="D74"/>
  <c r="D73"/>
  <c r="F70"/>
  <c r="F68"/>
  <c r="E68"/>
  <c r="F67"/>
  <c r="F66"/>
  <c r="D72"/>
  <c r="E58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F37" s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70"/>
  <c r="E69"/>
  <c r="E67"/>
  <c r="E66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65"/>
  <c r="D64"/>
  <c r="D63"/>
  <c r="D62"/>
  <c r="D61"/>
  <c r="D60"/>
  <c r="D59"/>
  <c r="E9"/>
  <c r="F63"/>
  <c r="F60"/>
  <c r="F59"/>
  <c r="F55"/>
  <c r="F54"/>
  <c r="F51"/>
  <c r="F48"/>
  <c r="F46"/>
  <c r="F42"/>
  <c r="F41"/>
  <c r="F36"/>
  <c r="F32"/>
  <c r="F29"/>
  <c r="F28"/>
  <c r="F25"/>
  <c r="F21"/>
  <c r="F20"/>
  <c r="F16"/>
  <c r="E58" i="40"/>
  <c r="E57"/>
  <c r="E56"/>
  <c r="E55"/>
  <c r="E54"/>
  <c r="F54" s="1"/>
  <c r="E53"/>
  <c r="E52"/>
  <c r="E50"/>
  <c r="E49"/>
  <c r="E48"/>
  <c r="E47"/>
  <c r="E46"/>
  <c r="F46" s="1"/>
  <c r="E45"/>
  <c r="E44"/>
  <c r="E43"/>
  <c r="E42"/>
  <c r="F42" s="1"/>
  <c r="E41"/>
  <c r="F41" s="1"/>
  <c r="E40"/>
  <c r="E39"/>
  <c r="E38"/>
  <c r="E37"/>
  <c r="E36"/>
  <c r="E35"/>
  <c r="E34"/>
  <c r="E33"/>
  <c r="F33" s="1"/>
  <c r="E32"/>
  <c r="E31"/>
  <c r="E30"/>
  <c r="E29"/>
  <c r="F29" s="1"/>
  <c r="E28"/>
  <c r="E27"/>
  <c r="E26"/>
  <c r="F26" s="1"/>
  <c r="E25"/>
  <c r="E24"/>
  <c r="E23"/>
  <c r="E22"/>
  <c r="E21"/>
  <c r="F21" s="1"/>
  <c r="E20"/>
  <c r="E19"/>
  <c r="E18"/>
  <c r="F18" s="1"/>
  <c r="E17"/>
  <c r="F17" s="1"/>
  <c r="E16"/>
  <c r="E15"/>
  <c r="E14"/>
  <c r="E13"/>
  <c r="E63"/>
  <c r="F63" s="1"/>
  <c r="E60"/>
  <c r="F60" s="1"/>
  <c r="D31"/>
  <c r="D58"/>
  <c r="D57"/>
  <c r="D56"/>
  <c r="D55"/>
  <c r="D54"/>
  <c r="D53"/>
  <c r="D52"/>
  <c r="F52" s="1"/>
  <c r="D51"/>
  <c r="F51" s="1"/>
  <c r="D50"/>
  <c r="D49"/>
  <c r="D48"/>
  <c r="D47"/>
  <c r="D46"/>
  <c r="D45"/>
  <c r="D44"/>
  <c r="D43"/>
  <c r="D41"/>
  <c r="D40"/>
  <c r="D39"/>
  <c r="D38"/>
  <c r="D37"/>
  <c r="D36"/>
  <c r="F36" s="1"/>
  <c r="D35"/>
  <c r="D34"/>
  <c r="D33"/>
  <c r="D32"/>
  <c r="F32" s="1"/>
  <c r="D30"/>
  <c r="D29"/>
  <c r="D28"/>
  <c r="D27"/>
  <c r="D26"/>
  <c r="D25"/>
  <c r="D24"/>
  <c r="F24" s="1"/>
  <c r="D23"/>
  <c r="D22"/>
  <c r="D21"/>
  <c r="D20"/>
  <c r="D19"/>
  <c r="D18"/>
  <c r="D17"/>
  <c r="D16"/>
  <c r="D15"/>
  <c r="D14"/>
  <c r="D13"/>
  <c r="D62"/>
  <c r="D69" s="1"/>
  <c r="D61"/>
  <c r="D68" s="1"/>
  <c r="D60"/>
  <c r="D67" s="1"/>
  <c r="D59"/>
  <c r="D66" s="1"/>
  <c r="E9"/>
  <c r="F59"/>
  <c r="F56"/>
  <c r="F50"/>
  <c r="F48"/>
  <c r="F40"/>
  <c r="F38"/>
  <c r="F31"/>
  <c r="F22"/>
  <c r="F13"/>
  <c r="E58" i="39"/>
  <c r="E57"/>
  <c r="E56"/>
  <c r="E55"/>
  <c r="E54"/>
  <c r="E53"/>
  <c r="E52"/>
  <c r="E50"/>
  <c r="E49"/>
  <c r="E48"/>
  <c r="F48" s="1"/>
  <c r="E47"/>
  <c r="E46"/>
  <c r="E45"/>
  <c r="E44"/>
  <c r="E43"/>
  <c r="E42"/>
  <c r="E41"/>
  <c r="E40"/>
  <c r="E39"/>
  <c r="E38"/>
  <c r="E37"/>
  <c r="E36"/>
  <c r="E35"/>
  <c r="E34"/>
  <c r="E33"/>
  <c r="E32"/>
  <c r="F32" s="1"/>
  <c r="E31"/>
  <c r="E30"/>
  <c r="E29"/>
  <c r="E28"/>
  <c r="E27"/>
  <c r="E26"/>
  <c r="E25"/>
  <c r="E24"/>
  <c r="E23"/>
  <c r="E22"/>
  <c r="E21"/>
  <c r="E20"/>
  <c r="F20" s="1"/>
  <c r="E19"/>
  <c r="E18"/>
  <c r="E17"/>
  <c r="E16"/>
  <c r="E15"/>
  <c r="E14"/>
  <c r="E13"/>
  <c r="E67"/>
  <c r="D72" s="1"/>
  <c r="E66"/>
  <c r="E65"/>
  <c r="F65" s="1"/>
  <c r="E59"/>
  <c r="F59" s="1"/>
  <c r="D58"/>
  <c r="D57"/>
  <c r="D56"/>
  <c r="D55"/>
  <c r="D54"/>
  <c r="F54" s="1"/>
  <c r="D53"/>
  <c r="D52"/>
  <c r="D51"/>
  <c r="D50"/>
  <c r="D49"/>
  <c r="D48"/>
  <c r="D47"/>
  <c r="D46"/>
  <c r="F46" s="1"/>
  <c r="D45"/>
  <c r="D44"/>
  <c r="D43"/>
  <c r="D41"/>
  <c r="F41" s="1"/>
  <c r="D40"/>
  <c r="D39"/>
  <c r="D38"/>
  <c r="D37"/>
  <c r="F37" s="1"/>
  <c r="D36"/>
  <c r="D35"/>
  <c r="D34"/>
  <c r="D33"/>
  <c r="D32"/>
  <c r="D31"/>
  <c r="D30"/>
  <c r="D29"/>
  <c r="F29" s="1"/>
  <c r="D28"/>
  <c r="D27"/>
  <c r="D26"/>
  <c r="D25"/>
  <c r="F25" s="1"/>
  <c r="D24"/>
  <c r="D23"/>
  <c r="D22"/>
  <c r="D21"/>
  <c r="D20"/>
  <c r="D19"/>
  <c r="D18"/>
  <c r="D17"/>
  <c r="F17" s="1"/>
  <c r="D16"/>
  <c r="D15"/>
  <c r="D14"/>
  <c r="D13"/>
  <c r="F13" s="1"/>
  <c r="D64"/>
  <c r="D79" s="1"/>
  <c r="D63"/>
  <c r="D78" s="1"/>
  <c r="D62"/>
  <c r="D77" s="1"/>
  <c r="D61"/>
  <c r="D76" s="1"/>
  <c r="D60"/>
  <c r="D75" s="1"/>
  <c r="D59"/>
  <c r="D74" s="1"/>
  <c r="E9"/>
  <c r="F58"/>
  <c r="F55"/>
  <c r="F51"/>
  <c r="F50"/>
  <c r="F47"/>
  <c r="F44"/>
  <c r="F43"/>
  <c r="F42"/>
  <c r="F40"/>
  <c r="F39"/>
  <c r="F34"/>
  <c r="F33"/>
  <c r="F30"/>
  <c r="F27"/>
  <c r="F26"/>
  <c r="F23"/>
  <c r="F21"/>
  <c r="F19"/>
  <c r="F16"/>
  <c r="F15"/>
  <c r="D74" i="38"/>
  <c r="D73"/>
  <c r="E58"/>
  <c r="E57"/>
  <c r="E56"/>
  <c r="E55"/>
  <c r="E54"/>
  <c r="E53"/>
  <c r="E52"/>
  <c r="E50"/>
  <c r="E49"/>
  <c r="E48"/>
  <c r="E47"/>
  <c r="E46"/>
  <c r="E45"/>
  <c r="E44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6"/>
  <c r="D71" s="1"/>
  <c r="E65"/>
  <c r="D70" s="1"/>
  <c r="E64"/>
  <c r="D69" s="1"/>
  <c r="E63"/>
  <c r="D68" s="1"/>
  <c r="E59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62"/>
  <c r="D61"/>
  <c r="D60"/>
  <c r="D72" s="1"/>
  <c r="D59"/>
  <c r="F59" s="1"/>
  <c r="E9"/>
  <c r="F63"/>
  <c r="F12" s="1"/>
  <c r="F58"/>
  <c r="F57"/>
  <c r="F56"/>
  <c r="F54"/>
  <c r="F53"/>
  <c r="F52"/>
  <c r="F51"/>
  <c r="F50"/>
  <c r="F49"/>
  <c r="F48"/>
  <c r="F47"/>
  <c r="F45"/>
  <c r="F44"/>
  <c r="F43"/>
  <c r="F41"/>
  <c r="F40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 i="37"/>
  <c r="F63"/>
  <c r="D73"/>
  <c r="D72"/>
  <c r="E58"/>
  <c r="E57"/>
  <c r="E56"/>
  <c r="E55"/>
  <c r="E54"/>
  <c r="E53"/>
  <c r="F53" s="1"/>
  <c r="E52"/>
  <c r="E50"/>
  <c r="E49"/>
  <c r="E48"/>
  <c r="E47"/>
  <c r="E46"/>
  <c r="E45"/>
  <c r="E44"/>
  <c r="E43"/>
  <c r="F43" s="1"/>
  <c r="E42"/>
  <c r="E41"/>
  <c r="E40"/>
  <c r="E39"/>
  <c r="E38"/>
  <c r="E37"/>
  <c r="E36"/>
  <c r="E35"/>
  <c r="E34"/>
  <c r="E33"/>
  <c r="E32"/>
  <c r="F32" s="1"/>
  <c r="E31"/>
  <c r="E30"/>
  <c r="E29"/>
  <c r="E28"/>
  <c r="E27"/>
  <c r="E26"/>
  <c r="E25"/>
  <c r="E24"/>
  <c r="E23"/>
  <c r="E22"/>
  <c r="E21"/>
  <c r="E20"/>
  <c r="E19"/>
  <c r="F19" s="1"/>
  <c r="E18"/>
  <c r="E17"/>
  <c r="E16"/>
  <c r="E15"/>
  <c r="E14"/>
  <c r="E13"/>
  <c r="E67"/>
  <c r="D69" s="1"/>
  <c r="E66"/>
  <c r="F66" s="1"/>
  <c r="E64"/>
  <c r="F64" s="1"/>
  <c r="D58"/>
  <c r="D57"/>
  <c r="D56"/>
  <c r="D55"/>
  <c r="D54"/>
  <c r="D53"/>
  <c r="D52"/>
  <c r="D51"/>
  <c r="D50"/>
  <c r="D49"/>
  <c r="D48"/>
  <c r="F48" s="1"/>
  <c r="D47"/>
  <c r="D46"/>
  <c r="D45"/>
  <c r="D44"/>
  <c r="D43"/>
  <c r="D41"/>
  <c r="D40"/>
  <c r="D39"/>
  <c r="D38"/>
  <c r="D37"/>
  <c r="D36"/>
  <c r="D35"/>
  <c r="D34"/>
  <c r="D33"/>
  <c r="F33" s="1"/>
  <c r="D32"/>
  <c r="D31"/>
  <c r="D30"/>
  <c r="D29"/>
  <c r="D28"/>
  <c r="D27"/>
  <c r="D26"/>
  <c r="D25"/>
  <c r="F25" s="1"/>
  <c r="D24"/>
  <c r="D23"/>
  <c r="D22"/>
  <c r="D21"/>
  <c r="F21" s="1"/>
  <c r="D20"/>
  <c r="D19"/>
  <c r="D18"/>
  <c r="D17"/>
  <c r="F17" s="1"/>
  <c r="D16"/>
  <c r="D15"/>
  <c r="D14"/>
  <c r="D13"/>
  <c r="D65"/>
  <c r="D64"/>
  <c r="D63"/>
  <c r="D62"/>
  <c r="F62" s="1"/>
  <c r="D61"/>
  <c r="F61" s="1"/>
  <c r="D60"/>
  <c r="D59"/>
  <c r="D70" s="1"/>
  <c r="E9"/>
  <c r="F57"/>
  <c r="F55"/>
  <c r="F54"/>
  <c r="F52"/>
  <c r="F51"/>
  <c r="F50"/>
  <c r="F42"/>
  <c r="F40"/>
  <c r="F36"/>
  <c r="F27"/>
  <c r="F26"/>
  <c r="F22"/>
  <c r="F16"/>
  <c r="F13"/>
  <c r="E62" i="36"/>
  <c r="E58"/>
  <c r="E57"/>
  <c r="E56"/>
  <c r="E55"/>
  <c r="F55" s="1"/>
  <c r="E54"/>
  <c r="E53"/>
  <c r="E52"/>
  <c r="E50"/>
  <c r="E49"/>
  <c r="E48"/>
  <c r="E47"/>
  <c r="E46"/>
  <c r="E45"/>
  <c r="E44"/>
  <c r="E43"/>
  <c r="E42"/>
  <c r="F42" s="1"/>
  <c r="E41"/>
  <c r="E40"/>
  <c r="E39"/>
  <c r="E38"/>
  <c r="F38" s="1"/>
  <c r="E37"/>
  <c r="E36"/>
  <c r="E35"/>
  <c r="E34"/>
  <c r="F34" s="1"/>
  <c r="E33"/>
  <c r="E32"/>
  <c r="E31"/>
  <c r="E30"/>
  <c r="E29"/>
  <c r="E28"/>
  <c r="E27"/>
  <c r="E26"/>
  <c r="F26" s="1"/>
  <c r="E25"/>
  <c r="E24"/>
  <c r="E23"/>
  <c r="E22"/>
  <c r="F22" s="1"/>
  <c r="E21"/>
  <c r="E20"/>
  <c r="E19"/>
  <c r="E18"/>
  <c r="E17"/>
  <c r="E16"/>
  <c r="E14"/>
  <c r="E15"/>
  <c r="F15" s="1"/>
  <c r="E13"/>
  <c r="E65"/>
  <c r="F65" s="1"/>
  <c r="D58"/>
  <c r="D57"/>
  <c r="D56"/>
  <c r="D55"/>
  <c r="D54"/>
  <c r="D53"/>
  <c r="D52"/>
  <c r="D51"/>
  <c r="D50"/>
  <c r="D49"/>
  <c r="D48"/>
  <c r="F48" s="1"/>
  <c r="D47"/>
  <c r="D46"/>
  <c r="D45"/>
  <c r="D44"/>
  <c r="D43"/>
  <c r="D41"/>
  <c r="D40"/>
  <c r="D39"/>
  <c r="D38"/>
  <c r="D37"/>
  <c r="D36"/>
  <c r="D35"/>
  <c r="F35" s="1"/>
  <c r="D34"/>
  <c r="D33"/>
  <c r="D32"/>
  <c r="F32" s="1"/>
  <c r="D31"/>
  <c r="F31" s="1"/>
  <c r="D30"/>
  <c r="D29"/>
  <c r="D28"/>
  <c r="F28" s="1"/>
  <c r="D27"/>
  <c r="D26"/>
  <c r="D25"/>
  <c r="D24"/>
  <c r="F24" s="1"/>
  <c r="D23"/>
  <c r="F23" s="1"/>
  <c r="D22"/>
  <c r="D21"/>
  <c r="D20"/>
  <c r="D19"/>
  <c r="F19" s="1"/>
  <c r="D18"/>
  <c r="D17"/>
  <c r="D16"/>
  <c r="D15"/>
  <c r="D14"/>
  <c r="D13"/>
  <c r="D64"/>
  <c r="F64" s="1"/>
  <c r="D63"/>
  <c r="F63" s="1"/>
  <c r="D62"/>
  <c r="D61"/>
  <c r="F61" s="1"/>
  <c r="D60"/>
  <c r="F60" s="1"/>
  <c r="D59"/>
  <c r="F59" s="1"/>
  <c r="E9"/>
  <c r="F56"/>
  <c r="F51"/>
  <c r="F47"/>
  <c r="F44"/>
  <c r="F43"/>
  <c r="F30"/>
  <c r="F18"/>
  <c r="F14"/>
  <c r="E58" i="35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 s="1"/>
  <c r="E64"/>
  <c r="D68" s="1"/>
  <c r="E63"/>
  <c r="D67" s="1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H42" i="36" l="1"/>
  <c r="F62"/>
  <c r="E12"/>
  <c r="F45"/>
  <c r="H14"/>
  <c r="F21"/>
  <c r="F29"/>
  <c r="F37"/>
  <c r="F39"/>
  <c r="F52"/>
  <c r="F50" i="42"/>
  <c r="F15"/>
  <c r="H14" s="1"/>
  <c r="F19"/>
  <c r="F23"/>
  <c r="F31"/>
  <c r="F35"/>
  <c r="F39"/>
  <c r="F43"/>
  <c r="E12"/>
  <c r="F45" i="40"/>
  <c r="F49"/>
  <c r="F16"/>
  <c r="F28"/>
  <c r="F57"/>
  <c r="E12"/>
  <c r="F43"/>
  <c r="E12" i="39"/>
  <c r="G12" i="24"/>
  <c r="G12" i="23"/>
  <c r="G12" i="22"/>
  <c r="D12" i="42"/>
  <c r="F27"/>
  <c r="F56"/>
  <c r="F58"/>
  <c r="F16"/>
  <c r="F24"/>
  <c r="F32"/>
  <c r="F40"/>
  <c r="F45"/>
  <c r="F13"/>
  <c r="H13" s="1"/>
  <c r="F22" i="41"/>
  <c r="F52"/>
  <c r="F19"/>
  <c r="F27"/>
  <c r="F35"/>
  <c r="F50"/>
  <c r="F56"/>
  <c r="F58"/>
  <c r="F23"/>
  <c r="F49"/>
  <c r="F17"/>
  <c r="F39"/>
  <c r="F43"/>
  <c r="F47"/>
  <c r="F57"/>
  <c r="F33"/>
  <c r="F38"/>
  <c r="F44"/>
  <c r="F13"/>
  <c r="F15"/>
  <c r="F24"/>
  <c r="F26"/>
  <c r="F31"/>
  <c r="F40"/>
  <c r="F53"/>
  <c r="F18"/>
  <c r="F34"/>
  <c r="F45"/>
  <c r="F14"/>
  <c r="F30"/>
  <c r="F47" i="40"/>
  <c r="F14"/>
  <c r="F30"/>
  <c r="F25"/>
  <c r="F58"/>
  <c r="F20"/>
  <c r="F34"/>
  <c r="F15"/>
  <c r="F23"/>
  <c r="F39"/>
  <c r="F53"/>
  <c r="D12"/>
  <c r="F44"/>
  <c r="F19"/>
  <c r="F27"/>
  <c r="F35"/>
  <c r="F55"/>
  <c r="F37"/>
  <c r="D73" i="39"/>
  <c r="F28"/>
  <c r="F18"/>
  <c r="F24"/>
  <c r="F31"/>
  <c r="F35"/>
  <c r="F38"/>
  <c r="F52"/>
  <c r="F56"/>
  <c r="F36"/>
  <c r="F45"/>
  <c r="F57"/>
  <c r="F49"/>
  <c r="F53"/>
  <c r="F22"/>
  <c r="D12"/>
  <c r="F14"/>
  <c r="F34" i="38"/>
  <c r="F38"/>
  <c r="F55"/>
  <c r="D12"/>
  <c r="F46"/>
  <c r="E12"/>
  <c r="F46" i="37"/>
  <c r="F45"/>
  <c r="F23"/>
  <c r="F14"/>
  <c r="F20"/>
  <c r="F24"/>
  <c r="F28"/>
  <c r="D71"/>
  <c r="E12"/>
  <c r="F37"/>
  <c r="F31"/>
  <c r="F35"/>
  <c r="F39"/>
  <c r="F18"/>
  <c r="F30"/>
  <c r="F34"/>
  <c r="F38"/>
  <c r="F47"/>
  <c r="D12"/>
  <c r="F15"/>
  <c r="F29"/>
  <c r="F41"/>
  <c r="F58"/>
  <c r="F44"/>
  <c r="F49"/>
  <c r="F56"/>
  <c r="F16" i="36"/>
  <c r="D12"/>
  <c r="F27"/>
  <c r="F17"/>
  <c r="F20"/>
  <c r="F33"/>
  <c r="F36"/>
  <c r="F49"/>
  <c r="F53"/>
  <c r="F25"/>
  <c r="F41"/>
  <c r="F40"/>
  <c r="F54"/>
  <c r="F57"/>
  <c r="F46"/>
  <c r="F13"/>
  <c r="F50"/>
  <c r="F58"/>
  <c r="H16" i="42" l="1"/>
  <c r="H65" s="1"/>
  <c r="H40" i="36"/>
  <c r="H25"/>
  <c r="G57"/>
  <c r="G36"/>
  <c r="G27"/>
  <c r="H13"/>
  <c r="G13"/>
  <c r="H17"/>
  <c r="H66" s="1"/>
  <c r="G17"/>
  <c r="H16"/>
  <c r="G16"/>
  <c r="G50"/>
  <c r="G54"/>
  <c r="G20"/>
  <c r="G52"/>
  <c r="G21"/>
  <c r="F12" i="42"/>
  <c r="F12" i="40"/>
  <c r="G57" s="1"/>
  <c r="F12" i="39"/>
  <c r="G56" s="1"/>
  <c r="F12" i="36"/>
  <c r="I12" s="1"/>
  <c r="I12" i="42" l="1"/>
  <c r="G15" s="1"/>
  <c r="G56" i="36"/>
  <c r="G31"/>
  <c r="G42"/>
  <c r="G26"/>
  <c r="G14"/>
  <c r="G23"/>
  <c r="G22"/>
  <c r="G55"/>
  <c r="G19"/>
  <c r="G48"/>
  <c r="G15"/>
  <c r="G38"/>
  <c r="G51"/>
  <c r="G43"/>
  <c r="G32"/>
  <c r="G24"/>
  <c r="G35"/>
  <c r="G28"/>
  <c r="G34"/>
  <c r="G18"/>
  <c r="G44"/>
  <c r="G30"/>
  <c r="G47"/>
  <c r="G45"/>
  <c r="G53"/>
  <c r="G41"/>
  <c r="G29"/>
  <c r="G39"/>
  <c r="I13"/>
  <c r="I16"/>
  <c r="G49"/>
  <c r="G58"/>
  <c r="G40"/>
  <c r="I40" s="1"/>
  <c r="I17"/>
  <c r="G37"/>
  <c r="G46"/>
  <c r="G33"/>
  <c r="G12" s="1"/>
  <c r="G25"/>
  <c r="G55" i="42"/>
  <c r="G48"/>
  <c r="G53"/>
  <c r="G21"/>
  <c r="G23"/>
  <c r="G43"/>
  <c r="G17"/>
  <c r="G41"/>
  <c r="G19"/>
  <c r="G47"/>
  <c r="G42"/>
  <c r="G36"/>
  <c r="G57"/>
  <c r="G50"/>
  <c r="G35"/>
  <c r="G34"/>
  <c r="G26"/>
  <c r="G51"/>
  <c r="G52"/>
  <c r="G46"/>
  <c r="G30"/>
  <c r="G40"/>
  <c r="G58"/>
  <c r="G16"/>
  <c r="G32"/>
  <c r="G45"/>
  <c r="G34" i="40"/>
  <c r="G37"/>
  <c r="G15"/>
  <c r="G23"/>
  <c r="G25"/>
  <c r="G47"/>
  <c r="G14"/>
  <c r="G43"/>
  <c r="G39"/>
  <c r="G49"/>
  <c r="G27"/>
  <c r="G53"/>
  <c r="G58"/>
  <c r="G56"/>
  <c r="G24"/>
  <c r="G18"/>
  <c r="G54"/>
  <c r="G42"/>
  <c r="G13"/>
  <c r="G50"/>
  <c r="G29"/>
  <c r="G31"/>
  <c r="G36"/>
  <c r="G22"/>
  <c r="G48"/>
  <c r="G26"/>
  <c r="G38"/>
  <c r="G33"/>
  <c r="G41"/>
  <c r="G17"/>
  <c r="G51"/>
  <c r="G40"/>
  <c r="G52"/>
  <c r="G46"/>
  <c r="G21"/>
  <c r="G32"/>
  <c r="G45"/>
  <c r="G28"/>
  <c r="G16"/>
  <c r="G30"/>
  <c r="G20"/>
  <c r="G44"/>
  <c r="G35"/>
  <c r="G19"/>
  <c r="G55"/>
  <c r="G54" i="39"/>
  <c r="G14"/>
  <c r="G43"/>
  <c r="G21"/>
  <c r="G36"/>
  <c r="G30"/>
  <c r="G49"/>
  <c r="G20"/>
  <c r="G46"/>
  <c r="G22"/>
  <c r="G33"/>
  <c r="G50"/>
  <c r="G52"/>
  <c r="G23"/>
  <c r="G15"/>
  <c r="G45"/>
  <c r="G28"/>
  <c r="G13"/>
  <c r="G16"/>
  <c r="G26"/>
  <c r="G51"/>
  <c r="G19"/>
  <c r="G18"/>
  <c r="G32"/>
  <c r="G17"/>
  <c r="G58"/>
  <c r="G29"/>
  <c r="G57"/>
  <c r="G39"/>
  <c r="G35"/>
  <c r="G37"/>
  <c r="G40"/>
  <c r="G31"/>
  <c r="G47"/>
  <c r="G34"/>
  <c r="G48"/>
  <c r="G25"/>
  <c r="G27"/>
  <c r="G24"/>
  <c r="G42"/>
  <c r="G44"/>
  <c r="G38"/>
  <c r="G55"/>
  <c r="G53"/>
  <c r="G41"/>
  <c r="E9" i="34"/>
  <c r="G25" i="42" l="1"/>
  <c r="G54"/>
  <c r="G44"/>
  <c r="I16" s="1"/>
  <c r="G29"/>
  <c r="G33"/>
  <c r="G27"/>
  <c r="G13"/>
  <c r="I13" s="1"/>
  <c r="G31"/>
  <c r="G39"/>
  <c r="G56"/>
  <c r="G24"/>
  <c r="G49"/>
  <c r="G28"/>
  <c r="G20"/>
  <c r="G38"/>
  <c r="G22"/>
  <c r="G14"/>
  <c r="I14" s="1"/>
  <c r="G37"/>
  <c r="G18"/>
  <c r="I66" i="36"/>
  <c r="I14"/>
  <c r="I25"/>
  <c r="G12" i="40"/>
  <c r="G12" i="39"/>
  <c r="D14" i="35"/>
  <c r="D13"/>
  <c r="D62"/>
  <c r="F62" s="1"/>
  <c r="D61"/>
  <c r="F61" s="1"/>
  <c r="D60"/>
  <c r="D59"/>
  <c r="F59" s="1"/>
  <c r="E9"/>
  <c r="F55"/>
  <c r="F53"/>
  <c r="F51"/>
  <c r="F47"/>
  <c r="F45"/>
  <c r="F42"/>
  <c r="F41"/>
  <c r="F35"/>
  <c r="F33"/>
  <c r="F25"/>
  <c r="F24"/>
  <c r="F19"/>
  <c r="F17"/>
  <c r="F16"/>
  <c r="E58" i="34"/>
  <c r="E57"/>
  <c r="E56"/>
  <c r="E55"/>
  <c r="E54"/>
  <c r="E53"/>
  <c r="E52"/>
  <c r="E51"/>
  <c r="E50"/>
  <c r="E49"/>
  <c r="E48"/>
  <c r="E47"/>
  <c r="E46"/>
  <c r="E45"/>
  <c r="E44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1"/>
  <c r="F61" s="1"/>
  <c r="E60"/>
  <c r="D58"/>
  <c r="D57"/>
  <c r="D56"/>
  <c r="D55"/>
  <c r="D54"/>
  <c r="D53"/>
  <c r="D52"/>
  <c r="D51"/>
  <c r="D50"/>
  <c r="D49"/>
  <c r="D48"/>
  <c r="D47"/>
  <c r="F47" s="1"/>
  <c r="D46"/>
  <c r="D45"/>
  <c r="F45" s="1"/>
  <c r="D44"/>
  <c r="F44" s="1"/>
  <c r="D43"/>
  <c r="D41"/>
  <c r="D40"/>
  <c r="F40" s="1"/>
  <c r="D39"/>
  <c r="F39" s="1"/>
  <c r="D38"/>
  <c r="D37"/>
  <c r="D36"/>
  <c r="D35"/>
  <c r="F35" s="1"/>
  <c r="D34"/>
  <c r="D33"/>
  <c r="D32"/>
  <c r="D31"/>
  <c r="F31" s="1"/>
  <c r="D30"/>
  <c r="D29"/>
  <c r="D28"/>
  <c r="F28" s="1"/>
  <c r="D27"/>
  <c r="F27" s="1"/>
  <c r="D26"/>
  <c r="D25"/>
  <c r="D24"/>
  <c r="F24" s="1"/>
  <c r="D23"/>
  <c r="F23" s="1"/>
  <c r="D22"/>
  <c r="D21"/>
  <c r="D20"/>
  <c r="F20" s="1"/>
  <c r="D19"/>
  <c r="F19" s="1"/>
  <c r="D18"/>
  <c r="D17"/>
  <c r="D16"/>
  <c r="D15"/>
  <c r="F15" s="1"/>
  <c r="D14"/>
  <c r="D13"/>
  <c r="D59"/>
  <c r="D64" s="1"/>
  <c r="F60"/>
  <c r="F59"/>
  <c r="F58"/>
  <c r="F57"/>
  <c r="F56"/>
  <c r="F55"/>
  <c r="F54"/>
  <c r="F53"/>
  <c r="F52"/>
  <c r="F51"/>
  <c r="F50"/>
  <c r="F49"/>
  <c r="F43"/>
  <c r="E58" i="33"/>
  <c r="E57"/>
  <c r="E56"/>
  <c r="E55"/>
  <c r="E54"/>
  <c r="E53"/>
  <c r="E52"/>
  <c r="E51"/>
  <c r="E50"/>
  <c r="E49"/>
  <c r="E48"/>
  <c r="E47"/>
  <c r="E46"/>
  <c r="E45"/>
  <c r="E44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2"/>
  <c r="F62" s="1"/>
  <c r="E60"/>
  <c r="F60" s="1"/>
  <c r="E59"/>
  <c r="F59" s="1"/>
  <c r="D58"/>
  <c r="D57"/>
  <c r="D56"/>
  <c r="D55"/>
  <c r="D54"/>
  <c r="D53"/>
  <c r="F53" s="1"/>
  <c r="D52"/>
  <c r="D51"/>
  <c r="D50"/>
  <c r="D49"/>
  <c r="F49" s="1"/>
  <c r="D48"/>
  <c r="D47"/>
  <c r="D46"/>
  <c r="D45"/>
  <c r="D44"/>
  <c r="D43"/>
  <c r="D41"/>
  <c r="F41" s="1"/>
  <c r="D40"/>
  <c r="F40" s="1"/>
  <c r="D39"/>
  <c r="D38"/>
  <c r="D37"/>
  <c r="D36"/>
  <c r="D35"/>
  <c r="D34"/>
  <c r="D33"/>
  <c r="D32"/>
  <c r="D31"/>
  <c r="D30"/>
  <c r="F30" s="1"/>
  <c r="D29"/>
  <c r="D28"/>
  <c r="D27"/>
  <c r="D26"/>
  <c r="D25"/>
  <c r="F25" s="1"/>
  <c r="D24"/>
  <c r="D23"/>
  <c r="D22"/>
  <c r="F22" s="1"/>
  <c r="D21"/>
  <c r="D20"/>
  <c r="D19"/>
  <c r="D18"/>
  <c r="D17"/>
  <c r="D16"/>
  <c r="D15"/>
  <c r="D14"/>
  <c r="F14" s="1"/>
  <c r="D13"/>
  <c r="D61"/>
  <c r="D67" s="1"/>
  <c r="D60"/>
  <c r="D66" s="1"/>
  <c r="D59"/>
  <c r="D65" s="1"/>
  <c r="E9"/>
  <c r="F58"/>
  <c r="F56"/>
  <c r="F48"/>
  <c r="F44"/>
  <c r="F38"/>
  <c r="F26"/>
  <c r="F21"/>
  <c r="F17"/>
  <c r="E58" i="32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1"/>
  <c r="D66" s="1"/>
  <c r="E60"/>
  <c r="D65" s="1"/>
  <c r="E59"/>
  <c r="D64" s="1"/>
  <c r="D58"/>
  <c r="F58" s="1"/>
  <c r="D57"/>
  <c r="D56"/>
  <c r="D55"/>
  <c r="D54"/>
  <c r="D53"/>
  <c r="D52"/>
  <c r="D51"/>
  <c r="D50"/>
  <c r="F50" s="1"/>
  <c r="D49"/>
  <c r="D48"/>
  <c r="D47"/>
  <c r="F47" s="1"/>
  <c r="D46"/>
  <c r="F46" s="1"/>
  <c r="D45"/>
  <c r="D44"/>
  <c r="D43"/>
  <c r="D41"/>
  <c r="D40"/>
  <c r="D39"/>
  <c r="F39" s="1"/>
  <c r="D38"/>
  <c r="F38" s="1"/>
  <c r="D37"/>
  <c r="D36"/>
  <c r="F36" s="1"/>
  <c r="D35"/>
  <c r="F35" s="1"/>
  <c r="D34"/>
  <c r="F34" s="1"/>
  <c r="D33"/>
  <c r="D32"/>
  <c r="D31"/>
  <c r="D30"/>
  <c r="F30" s="1"/>
  <c r="D29"/>
  <c r="D28"/>
  <c r="D27"/>
  <c r="F27" s="1"/>
  <c r="D26"/>
  <c r="F26" s="1"/>
  <c r="D25"/>
  <c r="D24"/>
  <c r="D23"/>
  <c r="F23" s="1"/>
  <c r="D22"/>
  <c r="D21"/>
  <c r="D20"/>
  <c r="D19"/>
  <c r="D18"/>
  <c r="F18" s="1"/>
  <c r="D17"/>
  <c r="D16"/>
  <c r="D15"/>
  <c r="D14"/>
  <c r="F14" s="1"/>
  <c r="D13"/>
  <c r="D61"/>
  <c r="D69" s="1"/>
  <c r="D60"/>
  <c r="D68" s="1"/>
  <c r="D59"/>
  <c r="D67" s="1"/>
  <c r="E9"/>
  <c r="F55"/>
  <c r="F54"/>
  <c r="F42"/>
  <c r="F19"/>
  <c r="E58" i="31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5"/>
  <c r="F65" s="1"/>
  <c r="E64"/>
  <c r="D68" s="1"/>
  <c r="D58"/>
  <c r="D57"/>
  <c r="D56"/>
  <c r="F56" s="1"/>
  <c r="D55"/>
  <c r="D54"/>
  <c r="F54" s="1"/>
  <c r="D53"/>
  <c r="D52"/>
  <c r="D51"/>
  <c r="F51" s="1"/>
  <c r="D50"/>
  <c r="D49"/>
  <c r="D48"/>
  <c r="D47"/>
  <c r="F47" s="1"/>
  <c r="D46"/>
  <c r="D45"/>
  <c r="D44"/>
  <c r="D43"/>
  <c r="F43" s="1"/>
  <c r="D41"/>
  <c r="D40"/>
  <c r="D39"/>
  <c r="D38"/>
  <c r="D37"/>
  <c r="D36"/>
  <c r="D35"/>
  <c r="F35" s="1"/>
  <c r="D34"/>
  <c r="D33"/>
  <c r="D32"/>
  <c r="D31"/>
  <c r="D30"/>
  <c r="D29"/>
  <c r="D28"/>
  <c r="D27"/>
  <c r="D26"/>
  <c r="D25"/>
  <c r="F25" s="1"/>
  <c r="D24"/>
  <c r="D23"/>
  <c r="F23" s="1"/>
  <c r="D22"/>
  <c r="D21"/>
  <c r="D20"/>
  <c r="D19"/>
  <c r="D18"/>
  <c r="F18" s="1"/>
  <c r="D17"/>
  <c r="D16"/>
  <c r="D15"/>
  <c r="F15" s="1"/>
  <c r="D14"/>
  <c r="D13"/>
  <c r="D63"/>
  <c r="F63" s="1"/>
  <c r="D62"/>
  <c r="F62" s="1"/>
  <c r="D61"/>
  <c r="F61" s="1"/>
  <c r="D60"/>
  <c r="F60" s="1"/>
  <c r="D59"/>
  <c r="D69" s="1"/>
  <c r="E9"/>
  <c r="F64"/>
  <c r="F57"/>
  <c r="F53"/>
  <c r="F52"/>
  <c r="F50"/>
  <c r="F49"/>
  <c r="F48"/>
  <c r="F45"/>
  <c r="F44"/>
  <c r="F42"/>
  <c r="F41"/>
  <c r="F37"/>
  <c r="F36"/>
  <c r="F32"/>
  <c r="F31"/>
  <c r="F28"/>
  <c r="F24"/>
  <c r="F21"/>
  <c r="F20"/>
  <c r="F17"/>
  <c r="F16"/>
  <c r="E58" i="30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9"/>
  <c r="E30"/>
  <c r="E28"/>
  <c r="E27"/>
  <c r="E26"/>
  <c r="E25"/>
  <c r="E24"/>
  <c r="E23"/>
  <c r="E22"/>
  <c r="E21"/>
  <c r="E20"/>
  <c r="E19"/>
  <c r="E18"/>
  <c r="E17"/>
  <c r="E16"/>
  <c r="E15"/>
  <c r="E14"/>
  <c r="E13"/>
  <c r="E68"/>
  <c r="D71" s="1"/>
  <c r="E67"/>
  <c r="F67" s="1"/>
  <c r="E66"/>
  <c r="F66" s="1"/>
  <c r="E65"/>
  <c r="D70" s="1"/>
  <c r="D58"/>
  <c r="F58" s="1"/>
  <c r="D57"/>
  <c r="D56"/>
  <c r="D55"/>
  <c r="D54"/>
  <c r="D53"/>
  <c r="D52"/>
  <c r="D51"/>
  <c r="D50"/>
  <c r="F50" s="1"/>
  <c r="D49"/>
  <c r="D48"/>
  <c r="D47"/>
  <c r="F47" s="1"/>
  <c r="D46"/>
  <c r="D45"/>
  <c r="D44"/>
  <c r="D43"/>
  <c r="F43" s="1"/>
  <c r="D41"/>
  <c r="F41" s="1"/>
  <c r="D40"/>
  <c r="D39"/>
  <c r="D38"/>
  <c r="D37"/>
  <c r="D36"/>
  <c r="D35"/>
  <c r="F35" s="1"/>
  <c r="D34"/>
  <c r="D33"/>
  <c r="D32"/>
  <c r="D31"/>
  <c r="D30"/>
  <c r="D29"/>
  <c r="D28"/>
  <c r="D27"/>
  <c r="D26"/>
  <c r="D25"/>
  <c r="F25" s="1"/>
  <c r="D24"/>
  <c r="D23"/>
  <c r="D22"/>
  <c r="F22" s="1"/>
  <c r="D21"/>
  <c r="D20"/>
  <c r="D19"/>
  <c r="D18"/>
  <c r="D17"/>
  <c r="F17" s="1"/>
  <c r="D16"/>
  <c r="D15"/>
  <c r="D14"/>
  <c r="D13"/>
  <c r="D64"/>
  <c r="F64" s="1"/>
  <c r="D63"/>
  <c r="F63" s="1"/>
  <c r="D62"/>
  <c r="F62" s="1"/>
  <c r="D61"/>
  <c r="F61" s="1"/>
  <c r="D60"/>
  <c r="F60" s="1"/>
  <c r="D59"/>
  <c r="F59" s="1"/>
  <c r="E9"/>
  <c r="F65"/>
  <c r="F57"/>
  <c r="F54"/>
  <c r="F53"/>
  <c r="F49"/>
  <c r="F46"/>
  <c r="F42"/>
  <c r="F40"/>
  <c r="F39"/>
  <c r="F37"/>
  <c r="F33"/>
  <c r="F31"/>
  <c r="F29"/>
  <c r="F23"/>
  <c r="F21"/>
  <c r="F19"/>
  <c r="F15"/>
  <c r="E58" i="2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D60"/>
  <c r="D63" s="1"/>
  <c r="E59"/>
  <c r="D58"/>
  <c r="D57"/>
  <c r="D56"/>
  <c r="D55"/>
  <c r="D54"/>
  <c r="F54" s="1"/>
  <c r="D53"/>
  <c r="F53" s="1"/>
  <c r="D52"/>
  <c r="D51"/>
  <c r="D50"/>
  <c r="D49"/>
  <c r="D48"/>
  <c r="D47"/>
  <c r="D46"/>
  <c r="D45"/>
  <c r="D44"/>
  <c r="D43"/>
  <c r="D41"/>
  <c r="D40"/>
  <c r="F40" s="1"/>
  <c r="D39"/>
  <c r="D38"/>
  <c r="D37"/>
  <c r="F37" s="1"/>
  <c r="D36"/>
  <c r="F36" s="1"/>
  <c r="D35"/>
  <c r="D34"/>
  <c r="D33"/>
  <c r="D32"/>
  <c r="D31"/>
  <c r="D30"/>
  <c r="D29"/>
  <c r="D28"/>
  <c r="F28" s="1"/>
  <c r="D27"/>
  <c r="D26"/>
  <c r="D25"/>
  <c r="F25" s="1"/>
  <c r="D24"/>
  <c r="F24" s="1"/>
  <c r="D23"/>
  <c r="D22"/>
  <c r="D21"/>
  <c r="F21" s="1"/>
  <c r="D20"/>
  <c r="F20" s="1"/>
  <c r="D19"/>
  <c r="D18"/>
  <c r="D17"/>
  <c r="D16"/>
  <c r="F16" s="1"/>
  <c r="D15"/>
  <c r="D14"/>
  <c r="D13"/>
  <c r="D59"/>
  <c r="D62" s="1"/>
  <c r="E9"/>
  <c r="F57"/>
  <c r="F56"/>
  <c r="F52"/>
  <c r="F50"/>
  <c r="F49"/>
  <c r="F48"/>
  <c r="F47"/>
  <c r="F45"/>
  <c r="F44"/>
  <c r="F42"/>
  <c r="F39"/>
  <c r="F38"/>
  <c r="F35"/>
  <c r="F32"/>
  <c r="F31"/>
  <c r="F23"/>
  <c r="F22"/>
  <c r="F19"/>
  <c r="F15"/>
  <c r="E36" i="28"/>
  <c r="E68"/>
  <c r="F68" s="1"/>
  <c r="E67"/>
  <c r="F67" s="1"/>
  <c r="E60"/>
  <c r="D71" s="1"/>
  <c r="E59"/>
  <c r="D70" s="1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 s="1"/>
  <c r="D58"/>
  <c r="F58" s="1"/>
  <c r="D57"/>
  <c r="D56"/>
  <c r="D55"/>
  <c r="D54"/>
  <c r="D53"/>
  <c r="D52"/>
  <c r="D51"/>
  <c r="D50"/>
  <c r="D49"/>
  <c r="D48"/>
  <c r="D47"/>
  <c r="D46"/>
  <c r="F46" s="1"/>
  <c r="D45"/>
  <c r="F45" s="1"/>
  <c r="D44"/>
  <c r="D43"/>
  <c r="D41"/>
  <c r="F41" s="1"/>
  <c r="D40"/>
  <c r="F40" s="1"/>
  <c r="D39"/>
  <c r="D38"/>
  <c r="D37"/>
  <c r="F37" s="1"/>
  <c r="D36"/>
  <c r="F36" s="1"/>
  <c r="D35"/>
  <c r="F35" s="1"/>
  <c r="D34"/>
  <c r="D33"/>
  <c r="D32"/>
  <c r="D31"/>
  <c r="D30"/>
  <c r="D29"/>
  <c r="D28"/>
  <c r="D27"/>
  <c r="D26"/>
  <c r="D25"/>
  <c r="F25" s="1"/>
  <c r="D24"/>
  <c r="D23"/>
  <c r="F23" s="1"/>
  <c r="D22"/>
  <c r="D21"/>
  <c r="D20"/>
  <c r="F20" s="1"/>
  <c r="D19"/>
  <c r="F19" s="1"/>
  <c r="D18"/>
  <c r="D17"/>
  <c r="D16"/>
  <c r="F16" s="1"/>
  <c r="D15"/>
  <c r="D14"/>
  <c r="D13"/>
  <c r="D66"/>
  <c r="F66" s="1"/>
  <c r="D65"/>
  <c r="F65" s="1"/>
  <c r="D64"/>
  <c r="F64" s="1"/>
  <c r="D63"/>
  <c r="F63" s="1"/>
  <c r="D62"/>
  <c r="F62" s="1"/>
  <c r="D61"/>
  <c r="F61" s="1"/>
  <c r="D60"/>
  <c r="D73" s="1"/>
  <c r="D59"/>
  <c r="D72" s="1"/>
  <c r="E9"/>
  <c r="F55"/>
  <c r="F54"/>
  <c r="F53"/>
  <c r="F52"/>
  <c r="F51"/>
  <c r="F50"/>
  <c r="F49"/>
  <c r="F47"/>
  <c r="F43"/>
  <c r="F42"/>
  <c r="F38"/>
  <c r="F34"/>
  <c r="F32"/>
  <c r="F31"/>
  <c r="F30"/>
  <c r="F29"/>
  <c r="F26"/>
  <c r="F22"/>
  <c r="F21"/>
  <c r="F18"/>
  <c r="F17"/>
  <c r="F15"/>
  <c r="F14"/>
  <c r="F13"/>
  <c r="E58" i="27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9"/>
  <c r="E30"/>
  <c r="E28"/>
  <c r="E27"/>
  <c r="E26"/>
  <c r="E25"/>
  <c r="E24"/>
  <c r="E23"/>
  <c r="E22"/>
  <c r="E21"/>
  <c r="E20"/>
  <c r="E19"/>
  <c r="E18"/>
  <c r="E17"/>
  <c r="E16"/>
  <c r="E15"/>
  <c r="E14"/>
  <c r="E13"/>
  <c r="E60"/>
  <c r="D72" s="1"/>
  <c r="E67"/>
  <c r="D74" s="1"/>
  <c r="E66"/>
  <c r="D73" s="1"/>
  <c r="E59"/>
  <c r="F59" s="1"/>
  <c r="D58"/>
  <c r="D57"/>
  <c r="D56"/>
  <c r="F56" s="1"/>
  <c r="D55"/>
  <c r="F55" s="1"/>
  <c r="D54"/>
  <c r="D53"/>
  <c r="D52"/>
  <c r="D51"/>
  <c r="D50"/>
  <c r="D49"/>
  <c r="D48"/>
  <c r="F48" s="1"/>
  <c r="D47"/>
  <c r="D46"/>
  <c r="D45"/>
  <c r="D44"/>
  <c r="F44" s="1"/>
  <c r="D43"/>
  <c r="F43" s="1"/>
  <c r="D41"/>
  <c r="D40"/>
  <c r="D39"/>
  <c r="D38"/>
  <c r="D37"/>
  <c r="D36"/>
  <c r="F36" s="1"/>
  <c r="D35"/>
  <c r="D34"/>
  <c r="D33"/>
  <c r="D32"/>
  <c r="D31"/>
  <c r="D30"/>
  <c r="D29"/>
  <c r="D28"/>
  <c r="F28" s="1"/>
  <c r="D27"/>
  <c r="D26"/>
  <c r="D25"/>
  <c r="D24"/>
  <c r="D23"/>
  <c r="D22"/>
  <c r="D21"/>
  <c r="D20"/>
  <c r="F20" s="1"/>
  <c r="D19"/>
  <c r="D18"/>
  <c r="D17"/>
  <c r="D16"/>
  <c r="F16" s="1"/>
  <c r="D15"/>
  <c r="D14"/>
  <c r="D13"/>
  <c r="D64"/>
  <c r="F64" s="1"/>
  <c r="D63"/>
  <c r="F63" s="1"/>
  <c r="D62"/>
  <c r="D61"/>
  <c r="F61" s="1"/>
  <c r="D60"/>
  <c r="D71" s="1"/>
  <c r="D59"/>
  <c r="D70" s="1"/>
  <c r="E9"/>
  <c r="F42"/>
  <c r="F40"/>
  <c r="F37"/>
  <c r="F33"/>
  <c r="F29"/>
  <c r="F25"/>
  <c r="F21"/>
  <c r="F17"/>
  <c r="F13"/>
  <c r="E58" i="26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59"/>
  <c r="F59" s="1"/>
  <c r="I65" i="42" l="1"/>
  <c r="G12"/>
  <c r="F32" i="34"/>
  <c r="F16"/>
  <c r="F36"/>
  <c r="F13"/>
  <c r="F17"/>
  <c r="F21"/>
  <c r="F25"/>
  <c r="F29"/>
  <c r="F33"/>
  <c r="F37"/>
  <c r="F41"/>
  <c r="E12" i="26"/>
  <c r="D12" i="35"/>
  <c r="D12" i="33"/>
  <c r="F52" i="35"/>
  <c r="F41" i="29"/>
  <c r="F22" i="31"/>
  <c r="F26"/>
  <c r="F30"/>
  <c r="F34"/>
  <c r="F38"/>
  <c r="F58"/>
  <c r="F28" i="32"/>
  <c r="F44"/>
  <c r="F43" i="33"/>
  <c r="F51"/>
  <c r="F18" i="35"/>
  <c r="F20"/>
  <c r="F44"/>
  <c r="F46"/>
  <c r="F27"/>
  <c r="F33" i="33"/>
  <c r="F16" i="30"/>
  <c r="F24"/>
  <c r="F28"/>
  <c r="F32"/>
  <c r="F44"/>
  <c r="F48"/>
  <c r="F52"/>
  <c r="F56"/>
  <c r="F17" i="32"/>
  <c r="F24" i="33"/>
  <c r="F18" i="34"/>
  <c r="F22"/>
  <c r="F26"/>
  <c r="F30"/>
  <c r="F34"/>
  <c r="F38"/>
  <c r="F46"/>
  <c r="F26" i="35"/>
  <c r="F28"/>
  <c r="F34"/>
  <c r="F36"/>
  <c r="F40"/>
  <c r="F54"/>
  <c r="E12" i="33"/>
  <c r="F32" i="35"/>
  <c r="F30" i="30"/>
  <c r="F43" i="35"/>
  <c r="F14"/>
  <c r="F21"/>
  <c r="F23"/>
  <c r="F30"/>
  <c r="F37"/>
  <c r="F39"/>
  <c r="F48"/>
  <c r="F50"/>
  <c r="F57"/>
  <c r="F13"/>
  <c r="F15"/>
  <c r="F22"/>
  <c r="F29"/>
  <c r="F31"/>
  <c r="F38"/>
  <c r="F49"/>
  <c r="F56"/>
  <c r="F58"/>
  <c r="F14" i="34"/>
  <c r="F48"/>
  <c r="D12"/>
  <c r="E12"/>
  <c r="F23" i="33"/>
  <c r="F52"/>
  <c r="F45"/>
  <c r="F16"/>
  <c r="F32"/>
  <c r="F37"/>
  <c r="F39"/>
  <c r="F50"/>
  <c r="F57"/>
  <c r="F15"/>
  <c r="F18"/>
  <c r="F29"/>
  <c r="F31"/>
  <c r="F34"/>
  <c r="F13"/>
  <c r="F47"/>
  <c r="F55"/>
  <c r="F19"/>
  <c r="F27"/>
  <c r="F35"/>
  <c r="F20"/>
  <c r="F28"/>
  <c r="F36"/>
  <c r="F46"/>
  <c r="F54"/>
  <c r="F56" i="32"/>
  <c r="F15"/>
  <c r="F32"/>
  <c r="F40"/>
  <c r="F52"/>
  <c r="F29"/>
  <c r="F37"/>
  <c r="F53"/>
  <c r="F57"/>
  <c r="F45"/>
  <c r="F49"/>
  <c r="F20"/>
  <c r="F51"/>
  <c r="F22"/>
  <c r="F43"/>
  <c r="F13"/>
  <c r="F16"/>
  <c r="F24"/>
  <c r="F21"/>
  <c r="F25"/>
  <c r="F33"/>
  <c r="F41"/>
  <c r="F48"/>
  <c r="F31"/>
  <c r="E12"/>
  <c r="D12"/>
  <c r="E12" i="31"/>
  <c r="F13"/>
  <c r="F19"/>
  <c r="F27"/>
  <c r="F39"/>
  <c r="F29"/>
  <c r="F33"/>
  <c r="F14"/>
  <c r="F55"/>
  <c r="F46"/>
  <c r="F40"/>
  <c r="D12"/>
  <c r="E12" i="30"/>
  <c r="F20"/>
  <c r="F38"/>
  <c r="F18"/>
  <c r="F51"/>
  <c r="F14"/>
  <c r="F26"/>
  <c r="F55"/>
  <c r="F36"/>
  <c r="F27"/>
  <c r="F45"/>
  <c r="F34"/>
  <c r="D12"/>
  <c r="F13"/>
  <c r="E12" i="29"/>
  <c r="F59"/>
  <c r="F43"/>
  <c r="F51"/>
  <c r="F55"/>
  <c r="F18"/>
  <c r="F34"/>
  <c r="F14"/>
  <c r="F17"/>
  <c r="F27"/>
  <c r="F33"/>
  <c r="F46"/>
  <c r="F26"/>
  <c r="F29"/>
  <c r="D12"/>
  <c r="F58"/>
  <c r="F30"/>
  <c r="F13"/>
  <c r="F33" i="28"/>
  <c r="F24"/>
  <c r="F27"/>
  <c r="F44"/>
  <c r="F56"/>
  <c r="D12"/>
  <c r="F28"/>
  <c r="F39"/>
  <c r="F48"/>
  <c r="F57"/>
  <c r="D12" i="27"/>
  <c r="E12"/>
  <c r="F41"/>
  <c r="F19"/>
  <c r="F27"/>
  <c r="F35"/>
  <c r="F47"/>
  <c r="F24"/>
  <c r="F58"/>
  <c r="F32"/>
  <c r="F18"/>
  <c r="F34"/>
  <c r="F50"/>
  <c r="F52"/>
  <c r="F26"/>
  <c r="F57"/>
  <c r="F49"/>
  <c r="F51"/>
  <c r="F45"/>
  <c r="F53"/>
  <c r="F14"/>
  <c r="F22"/>
  <c r="F30"/>
  <c r="F38"/>
  <c r="F46"/>
  <c r="F54"/>
  <c r="F23"/>
  <c r="F31"/>
  <c r="F39"/>
  <c r="F15"/>
  <c r="F12" i="35" l="1"/>
  <c r="F12" i="28"/>
  <c r="F12" i="29"/>
  <c r="F12" i="33"/>
  <c r="F12" i="31"/>
  <c r="G19" s="1"/>
  <c r="F12" i="32"/>
  <c r="F12" i="34"/>
  <c r="I12" s="1"/>
  <c r="G46" s="1"/>
  <c r="F12" i="30"/>
  <c r="G18" i="34" l="1"/>
  <c r="G14"/>
  <c r="G38"/>
  <c r="G22"/>
  <c r="G30"/>
  <c r="G48"/>
  <c r="G55"/>
  <c r="G39"/>
  <c r="G50"/>
  <c r="G17"/>
  <c r="G37"/>
  <c r="G27"/>
  <c r="G57"/>
  <c r="G16"/>
  <c r="G52"/>
  <c r="G47"/>
  <c r="G31"/>
  <c r="G36"/>
  <c r="G13"/>
  <c r="G33"/>
  <c r="G19"/>
  <c r="G53"/>
  <c r="G45"/>
  <c r="G43"/>
  <c r="G51"/>
  <c r="G15"/>
  <c r="G28"/>
  <c r="G58"/>
  <c r="G29"/>
  <c r="G42"/>
  <c r="G49"/>
  <c r="G40"/>
  <c r="G32"/>
  <c r="G44"/>
  <c r="G21"/>
  <c r="G20"/>
  <c r="G54"/>
  <c r="G25"/>
  <c r="G41"/>
  <c r="G35"/>
  <c r="G24"/>
  <c r="G23"/>
  <c r="G56"/>
  <c r="G34"/>
  <c r="G26"/>
  <c r="G55" i="32"/>
  <c r="G58"/>
  <c r="G27"/>
  <c r="G14"/>
  <c r="G34"/>
  <c r="G50"/>
  <c r="G23"/>
  <c r="G42"/>
  <c r="G30"/>
  <c r="G46"/>
  <c r="G54"/>
  <c r="G39"/>
  <c r="G26"/>
  <c r="G47"/>
  <c r="G19"/>
  <c r="G36"/>
  <c r="G35"/>
  <c r="G18"/>
  <c r="G38"/>
  <c r="G49"/>
  <c r="G33"/>
  <c r="G45"/>
  <c r="G28"/>
  <c r="G51"/>
  <c r="G37"/>
  <c r="G48"/>
  <c r="G29"/>
  <c r="G41"/>
  <c r="G57"/>
  <c r="G53"/>
  <c r="G31"/>
  <c r="G21"/>
  <c r="G15"/>
  <c r="G24"/>
  <c r="G52"/>
  <c r="G40"/>
  <c r="G25"/>
  <c r="G43"/>
  <c r="G56"/>
  <c r="G16"/>
  <c r="G13"/>
  <c r="G32"/>
  <c r="G17"/>
  <c r="G44"/>
  <c r="G22"/>
  <c r="G20"/>
  <c r="G29" i="31"/>
  <c r="G22"/>
  <c r="G14"/>
  <c r="G40"/>
  <c r="G13"/>
  <c r="G27"/>
  <c r="G33"/>
  <c r="G55"/>
  <c r="G58"/>
  <c r="G39"/>
  <c r="G34"/>
  <c r="G56"/>
  <c r="G28"/>
  <c r="G18"/>
  <c r="G17"/>
  <c r="G50"/>
  <c r="G32"/>
  <c r="G31"/>
  <c r="G15"/>
  <c r="G20"/>
  <c r="G52"/>
  <c r="G51"/>
  <c r="G44"/>
  <c r="G16"/>
  <c r="G21"/>
  <c r="G53"/>
  <c r="G23"/>
  <c r="G45"/>
  <c r="G47"/>
  <c r="G36"/>
  <c r="G25"/>
  <c r="G49"/>
  <c r="G48"/>
  <c r="G54"/>
  <c r="G37"/>
  <c r="G43"/>
  <c r="G24"/>
  <c r="G57"/>
  <c r="G42"/>
  <c r="G41"/>
  <c r="G35"/>
  <c r="G26"/>
  <c r="G46"/>
  <c r="G38"/>
  <c r="G30"/>
  <c r="G57" i="27"/>
  <c r="G67"/>
  <c r="G18"/>
  <c r="G19"/>
  <c r="G44"/>
  <c r="G47"/>
  <c r="G29"/>
  <c r="G22"/>
  <c r="G66"/>
  <c r="G38"/>
  <c r="G30"/>
  <c r="G42"/>
  <c r="G24"/>
  <c r="G40"/>
  <c r="G56"/>
  <c r="G27"/>
  <c r="G43"/>
  <c r="G60"/>
  <c r="G25"/>
  <c r="G41"/>
  <c r="G54"/>
  <c r="G26"/>
  <c r="G20"/>
  <c r="G36"/>
  <c r="G52"/>
  <c r="G23"/>
  <c r="G39"/>
  <c r="G55"/>
  <c r="G21"/>
  <c r="G37"/>
  <c r="G53"/>
  <c r="G34"/>
  <c r="G46"/>
  <c r="G16"/>
  <c r="G32"/>
  <c r="G48"/>
  <c r="G35"/>
  <c r="G51"/>
  <c r="G17"/>
  <c r="G33"/>
  <c r="G49"/>
  <c r="G14"/>
  <c r="G50"/>
  <c r="G58"/>
  <c r="G28"/>
  <c r="G15"/>
  <c r="G31"/>
  <c r="G13"/>
  <c r="G45"/>
  <c r="D58" i="26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63"/>
  <c r="F63" s="1"/>
  <c r="D62"/>
  <c r="F62" s="1"/>
  <c r="D61"/>
  <c r="D68" s="1"/>
  <c r="D60"/>
  <c r="D67" s="1"/>
  <c r="D59"/>
  <c r="E9"/>
  <c r="G12" i="34" l="1"/>
  <c r="G12" i="32"/>
  <c r="G12" i="31"/>
  <c r="G12" i="27"/>
  <c r="D12" i="26"/>
  <c r="D66" l="1"/>
  <c r="F56"/>
  <c r="F55"/>
  <c r="F54"/>
  <c r="F51"/>
  <c r="F46"/>
  <c r="F42"/>
  <c r="F41"/>
  <c r="F37"/>
  <c r="F24"/>
  <c r="F13"/>
  <c r="E62" i="25"/>
  <c r="D65" s="1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9"/>
  <c r="E17"/>
  <c r="E16"/>
  <c r="E15"/>
  <c r="E14"/>
  <c r="E13"/>
  <c r="D59"/>
  <c r="D64" s="1"/>
  <c r="D58"/>
  <c r="D57"/>
  <c r="D56"/>
  <c r="D55"/>
  <c r="D54"/>
  <c r="D53"/>
  <c r="D52"/>
  <c r="D51"/>
  <c r="D50"/>
  <c r="D49"/>
  <c r="D48"/>
  <c r="D47"/>
  <c r="D46"/>
  <c r="F46" s="1"/>
  <c r="D45"/>
  <c r="D44"/>
  <c r="D43"/>
  <c r="D41"/>
  <c r="F41" s="1"/>
  <c r="D40"/>
  <c r="D39"/>
  <c r="D38"/>
  <c r="D37"/>
  <c r="F37" s="1"/>
  <c r="D36"/>
  <c r="D35"/>
  <c r="D34"/>
  <c r="D33"/>
  <c r="F33" s="1"/>
  <c r="D32"/>
  <c r="F32" s="1"/>
  <c r="D31"/>
  <c r="D30"/>
  <c r="D29"/>
  <c r="F29" s="1"/>
  <c r="D28"/>
  <c r="D27"/>
  <c r="D26"/>
  <c r="D25"/>
  <c r="D24"/>
  <c r="D23"/>
  <c r="D22"/>
  <c r="D21"/>
  <c r="F21" s="1"/>
  <c r="D20"/>
  <c r="D19"/>
  <c r="D18"/>
  <c r="D17"/>
  <c r="F17" s="1"/>
  <c r="D16"/>
  <c r="D15"/>
  <c r="D14"/>
  <c r="D13"/>
  <c r="F13" s="1"/>
  <c r="D61"/>
  <c r="F61" s="1"/>
  <c r="D60"/>
  <c r="F60" s="1"/>
  <c r="E9"/>
  <c r="F57"/>
  <c r="F56"/>
  <c r="F52"/>
  <c r="F48"/>
  <c r="F45"/>
  <c r="F42"/>
  <c r="F40"/>
  <c r="F39"/>
  <c r="F36"/>
  <c r="F31"/>
  <c r="F27"/>
  <c r="F26"/>
  <c r="F25"/>
  <c r="F23"/>
  <c r="F22"/>
  <c r="F20"/>
  <c r="F16"/>
  <c r="F15"/>
  <c r="E58" i="24"/>
  <c r="E57"/>
  <c r="E56"/>
  <c r="E55"/>
  <c r="E54"/>
  <c r="E53"/>
  <c r="E52"/>
  <c r="E51"/>
  <c r="E50"/>
  <c r="E49"/>
  <c r="E48"/>
  <c r="E47"/>
  <c r="E46"/>
  <c r="E44"/>
  <c r="E45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63"/>
  <c r="F63" s="1"/>
  <c r="E62"/>
  <c r="F62" s="1"/>
  <c r="D61"/>
  <c r="D66" s="1"/>
  <c r="D60"/>
  <c r="D65" s="1"/>
  <c r="D59"/>
  <c r="F59" s="1"/>
  <c r="D58"/>
  <c r="D57"/>
  <c r="D56"/>
  <c r="D55"/>
  <c r="D54"/>
  <c r="D53"/>
  <c r="F53" s="1"/>
  <c r="D52"/>
  <c r="D51"/>
  <c r="D50"/>
  <c r="D49"/>
  <c r="F49" s="1"/>
  <c r="D48"/>
  <c r="D47"/>
  <c r="D46"/>
  <c r="D45"/>
  <c r="F45" s="1"/>
  <c r="D44"/>
  <c r="D43"/>
  <c r="D41"/>
  <c r="F41" s="1"/>
  <c r="D40"/>
  <c r="D39"/>
  <c r="D38"/>
  <c r="D37"/>
  <c r="F37" s="1"/>
  <c r="D36"/>
  <c r="F36" s="1"/>
  <c r="D35"/>
  <c r="D34"/>
  <c r="D33"/>
  <c r="F33" s="1"/>
  <c r="D32"/>
  <c r="F32" s="1"/>
  <c r="D31"/>
  <c r="D30"/>
  <c r="D29"/>
  <c r="D28"/>
  <c r="F28" s="1"/>
  <c r="D27"/>
  <c r="D26"/>
  <c r="D25"/>
  <c r="F25" s="1"/>
  <c r="D24"/>
  <c r="D23"/>
  <c r="D22"/>
  <c r="D21"/>
  <c r="F21" s="1"/>
  <c r="D20"/>
  <c r="D19"/>
  <c r="F19" s="1"/>
  <c r="D18"/>
  <c r="D17"/>
  <c r="F17" s="1"/>
  <c r="D16"/>
  <c r="F16" s="1"/>
  <c r="D15"/>
  <c r="D14"/>
  <c r="D13"/>
  <c r="E9"/>
  <c r="F61"/>
  <c r="F60"/>
  <c r="F57"/>
  <c r="F56"/>
  <c r="F47"/>
  <c r="F44"/>
  <c r="F43"/>
  <c r="F40"/>
  <c r="F31"/>
  <c r="F29"/>
  <c r="F27"/>
  <c r="F24"/>
  <c r="F23"/>
  <c r="F20"/>
  <c r="F15"/>
  <c r="E58" i="23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 s="1"/>
  <c r="E61"/>
  <c r="F61" s="1"/>
  <c r="E59"/>
  <c r="F59" s="1"/>
  <c r="D60"/>
  <c r="F60" s="1"/>
  <c r="D59"/>
  <c r="D58"/>
  <c r="D57"/>
  <c r="D56"/>
  <c r="D55"/>
  <c r="D54"/>
  <c r="F54" s="1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F34" s="1"/>
  <c r="D33"/>
  <c r="D32"/>
  <c r="D31"/>
  <c r="D30"/>
  <c r="D29"/>
  <c r="D28"/>
  <c r="D27"/>
  <c r="F27" s="1"/>
  <c r="D26"/>
  <c r="D25"/>
  <c r="D24"/>
  <c r="D23"/>
  <c r="D22"/>
  <c r="D21"/>
  <c r="F21" s="1"/>
  <c r="D20"/>
  <c r="D19"/>
  <c r="D18"/>
  <c r="D17"/>
  <c r="D16"/>
  <c r="D15"/>
  <c r="D14"/>
  <c r="D13"/>
  <c r="E9"/>
  <c r="F55"/>
  <c r="F51"/>
  <c r="F47"/>
  <c r="F42"/>
  <c r="F35"/>
  <c r="F18"/>
  <c r="E64" i="22"/>
  <c r="E61"/>
  <c r="F61" s="1"/>
  <c r="E60"/>
  <c r="F60" s="1"/>
  <c r="E59"/>
  <c r="F59" s="1"/>
  <c r="E58"/>
  <c r="E57"/>
  <c r="E56"/>
  <c r="E55"/>
  <c r="E54"/>
  <c r="E53"/>
  <c r="E52"/>
  <c r="E51"/>
  <c r="E50"/>
  <c r="E49"/>
  <c r="E48"/>
  <c r="E47"/>
  <c r="E46"/>
  <c r="E45"/>
  <c r="E44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F64"/>
  <c r="E13"/>
  <c r="D63"/>
  <c r="F63" s="1"/>
  <c r="D62"/>
  <c r="F62" s="1"/>
  <c r="D61"/>
  <c r="D68" s="1"/>
  <c r="D60"/>
  <c r="D67" s="1"/>
  <c r="D59"/>
  <c r="D66" s="1"/>
  <c r="D58"/>
  <c r="D57"/>
  <c r="D56"/>
  <c r="F56" s="1"/>
  <c r="D55"/>
  <c r="D54"/>
  <c r="F54" s="1"/>
  <c r="D53"/>
  <c r="F53" s="1"/>
  <c r="D52"/>
  <c r="D51"/>
  <c r="D50"/>
  <c r="D49"/>
  <c r="D48"/>
  <c r="D47"/>
  <c r="F47" s="1"/>
  <c r="D46"/>
  <c r="F46" s="1"/>
  <c r="D45"/>
  <c r="D44"/>
  <c r="D43"/>
  <c r="D41"/>
  <c r="D40"/>
  <c r="F40" s="1"/>
  <c r="D39"/>
  <c r="F39" s="1"/>
  <c r="D38"/>
  <c r="D37"/>
  <c r="D36"/>
  <c r="D35"/>
  <c r="D34"/>
  <c r="D33"/>
  <c r="D32"/>
  <c r="D31"/>
  <c r="F31" s="1"/>
  <c r="D30"/>
  <c r="D29"/>
  <c r="D28"/>
  <c r="D27"/>
  <c r="F27" s="1"/>
  <c r="D26"/>
  <c r="D25"/>
  <c r="D16"/>
  <c r="D24"/>
  <c r="D23"/>
  <c r="D22"/>
  <c r="D21"/>
  <c r="F21" s="1"/>
  <c r="D20"/>
  <c r="F20" s="1"/>
  <c r="D19"/>
  <c r="D18"/>
  <c r="F18" s="1"/>
  <c r="D17"/>
  <c r="F17" s="1"/>
  <c r="D15"/>
  <c r="D14"/>
  <c r="D13"/>
  <c r="F13" s="1"/>
  <c r="E9" i="5"/>
  <c r="E9" i="21"/>
  <c r="E9" i="22"/>
  <c r="F48"/>
  <c r="F43"/>
  <c r="F35"/>
  <c r="F24"/>
  <c r="F22"/>
  <c r="F15"/>
  <c r="D64" i="21"/>
  <c r="E62"/>
  <c r="F62" s="1"/>
  <c r="E61"/>
  <c r="D65" s="1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F42" s="1"/>
  <c r="E41"/>
  <c r="E40"/>
  <c r="E39"/>
  <c r="E38"/>
  <c r="E37"/>
  <c r="E36"/>
  <c r="E35"/>
  <c r="E34"/>
  <c r="E33"/>
  <c r="E32"/>
  <c r="E31"/>
  <c r="E30"/>
  <c r="E29"/>
  <c r="E28"/>
  <c r="E27"/>
  <c r="E26"/>
  <c r="E25"/>
  <c r="E22"/>
  <c r="E24"/>
  <c r="E23"/>
  <c r="E21"/>
  <c r="E19"/>
  <c r="E20"/>
  <c r="E18"/>
  <c r="E17"/>
  <c r="E16"/>
  <c r="E15"/>
  <c r="E14"/>
  <c r="E13"/>
  <c r="D60"/>
  <c r="D59"/>
  <c r="F59" s="1"/>
  <c r="D58"/>
  <c r="D57"/>
  <c r="D56"/>
  <c r="D55"/>
  <c r="F55" s="1"/>
  <c r="D54"/>
  <c r="D53"/>
  <c r="F53" s="1"/>
  <c r="D52"/>
  <c r="D51"/>
  <c r="D50"/>
  <c r="D49"/>
  <c r="D48"/>
  <c r="F48" s="1"/>
  <c r="D47"/>
  <c r="F47" s="1"/>
  <c r="D46"/>
  <c r="D45"/>
  <c r="F45" s="1"/>
  <c r="D44"/>
  <c r="F44" s="1"/>
  <c r="D43"/>
  <c r="D41"/>
  <c r="D40"/>
  <c r="F40" s="1"/>
  <c r="D39"/>
  <c r="F39" s="1"/>
  <c r="D38"/>
  <c r="D37"/>
  <c r="F37" s="1"/>
  <c r="D36"/>
  <c r="F36" s="1"/>
  <c r="D35"/>
  <c r="D34"/>
  <c r="D33"/>
  <c r="D32"/>
  <c r="F32" s="1"/>
  <c r="D31"/>
  <c r="D30"/>
  <c r="D29"/>
  <c r="D28"/>
  <c r="D27"/>
  <c r="D26"/>
  <c r="D25"/>
  <c r="D24"/>
  <c r="D23"/>
  <c r="D22"/>
  <c r="D21"/>
  <c r="D20"/>
  <c r="F20" s="1"/>
  <c r="D19"/>
  <c r="F19" s="1"/>
  <c r="D18"/>
  <c r="D17"/>
  <c r="D16"/>
  <c r="F16" s="1"/>
  <c r="D15"/>
  <c r="D14"/>
  <c r="D13"/>
  <c r="F52"/>
  <c r="F51"/>
  <c r="F29"/>
  <c r="F28"/>
  <c r="F21"/>
  <c r="D62" i="5"/>
  <c r="F62" s="1"/>
  <c r="D59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F39" i="24" l="1"/>
  <c r="F19" i="23"/>
  <c r="F14" i="24"/>
  <c r="F18"/>
  <c r="F22"/>
  <c r="F26"/>
  <c r="F30"/>
  <c r="F34"/>
  <c r="F38"/>
  <c r="F33" i="22"/>
  <c r="F43" i="25"/>
  <c r="F51"/>
  <c r="F55"/>
  <c r="F57" i="22"/>
  <c r="F16" i="23"/>
  <c r="F32"/>
  <c r="F35" i="25"/>
  <c r="F43" i="21"/>
  <c r="F44" i="22"/>
  <c r="F54" i="24"/>
  <c r="F14" i="25"/>
  <c r="F19"/>
  <c r="F30"/>
  <c r="F38"/>
  <c r="F14" i="21"/>
  <c r="F18"/>
  <c r="F23"/>
  <c r="F26"/>
  <c r="F34"/>
  <c r="F46"/>
  <c r="F50"/>
  <c r="F58"/>
  <c r="F22" i="23"/>
  <c r="F26"/>
  <c r="F38"/>
  <c r="F17" i="21"/>
  <c r="F33"/>
  <c r="F41"/>
  <c r="F57"/>
  <c r="F30" i="22"/>
  <c r="F50"/>
  <c r="F17" i="23"/>
  <c r="F45"/>
  <c r="E12" i="21"/>
  <c r="E12" i="22"/>
  <c r="E12" i="24"/>
  <c r="F15" i="21"/>
  <c r="F27"/>
  <c r="F31"/>
  <c r="F35"/>
  <c r="F20" i="23"/>
  <c r="E12" i="25"/>
  <c r="F25" i="22"/>
  <c r="F29"/>
  <c r="F37"/>
  <c r="F41"/>
  <c r="F50" i="24"/>
  <c r="F49" i="23"/>
  <c r="F53"/>
  <c r="F57"/>
  <c r="F51" i="24"/>
  <c r="F55"/>
  <c r="F54" i="25"/>
  <c r="F25" i="23"/>
  <c r="F29"/>
  <c r="F33"/>
  <c r="F37"/>
  <c r="F41"/>
  <c r="F35" i="24"/>
  <c r="F30" i="26"/>
  <c r="F29"/>
  <c r="F40"/>
  <c r="F14"/>
  <c r="F18"/>
  <c r="F31"/>
  <c r="F33"/>
  <c r="F44"/>
  <c r="F28"/>
  <c r="F35"/>
  <c r="F22"/>
  <c r="F26"/>
  <c r="F45"/>
  <c r="F49"/>
  <c r="F53"/>
  <c r="F57"/>
  <c r="F17"/>
  <c r="F21"/>
  <c r="F25"/>
  <c r="F34"/>
  <c r="F38"/>
  <c r="F48"/>
  <c r="F52"/>
  <c r="F24" i="21"/>
  <c r="F46" i="23"/>
  <c r="F58"/>
  <c r="F16" i="26"/>
  <c r="F23"/>
  <c r="F32"/>
  <c r="F39"/>
  <c r="F43"/>
  <c r="F50"/>
  <c r="F54" i="21"/>
  <c r="D12" i="22"/>
  <c r="F16"/>
  <c r="F28"/>
  <c r="F32"/>
  <c r="F36"/>
  <c r="F24" i="25"/>
  <c r="F44"/>
  <c r="F19" i="26"/>
  <c r="F49" i="21"/>
  <c r="F24" i="23"/>
  <c r="F28"/>
  <c r="F40"/>
  <c r="F15" i="26"/>
  <c r="F56" i="21"/>
  <c r="F20" i="26"/>
  <c r="F27"/>
  <c r="F36"/>
  <c r="F47"/>
  <c r="F58"/>
  <c r="F18" i="25"/>
  <c r="F28"/>
  <c r="F47"/>
  <c r="F50"/>
  <c r="F53"/>
  <c r="F58"/>
  <c r="F49"/>
  <c r="F34"/>
  <c r="D12"/>
  <c r="F46" i="24"/>
  <c r="F52"/>
  <c r="F48"/>
  <c r="F58"/>
  <c r="D12"/>
  <c r="F13"/>
  <c r="D12" i="23"/>
  <c r="F43"/>
  <c r="F14"/>
  <c r="F30"/>
  <c r="F39"/>
  <c r="F48"/>
  <c r="F56"/>
  <c r="F36"/>
  <c r="F44"/>
  <c r="F52"/>
  <c r="F15"/>
  <c r="F23"/>
  <c r="F31"/>
  <c r="F50"/>
  <c r="F13"/>
  <c r="F55" i="22"/>
  <c r="F49"/>
  <c r="D12" i="5"/>
  <c r="F14" i="22"/>
  <c r="F23"/>
  <c r="F26"/>
  <c r="F19"/>
  <c r="F34"/>
  <c r="F51"/>
  <c r="F38"/>
  <c r="F45"/>
  <c r="F58"/>
  <c r="F52"/>
  <c r="F38" i="21"/>
  <c r="F30"/>
  <c r="F25"/>
  <c r="F22"/>
  <c r="F13"/>
  <c r="D12"/>
  <c r="F12" i="25" l="1"/>
  <c r="F12" i="22"/>
  <c r="F12" i="26"/>
  <c r="G48" s="1"/>
  <c r="F12" i="23"/>
  <c r="F12" i="24"/>
  <c r="E61" i="5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D66"/>
  <c r="L12" i="34" l="1"/>
  <c r="L14" s="1"/>
  <c r="I12" i="21"/>
  <c r="G28" i="26"/>
  <c r="G45"/>
  <c r="G19"/>
  <c r="G36"/>
  <c r="G57"/>
  <c r="G58"/>
  <c r="G53"/>
  <c r="G47"/>
  <c r="G49"/>
  <c r="G15"/>
  <c r="G32"/>
  <c r="G43"/>
  <c r="G26"/>
  <c r="G50"/>
  <c r="G22"/>
  <c r="G16"/>
  <c r="G35"/>
  <c r="G39"/>
  <c r="G18"/>
  <c r="G38"/>
  <c r="G20"/>
  <c r="G44"/>
  <c r="G23"/>
  <c r="G33"/>
  <c r="G52"/>
  <c r="G31"/>
  <c r="G61"/>
  <c r="G60"/>
  <c r="G46"/>
  <c r="G55"/>
  <c r="G24"/>
  <c r="G42"/>
  <c r="G51"/>
  <c r="G13"/>
  <c r="G12" s="1"/>
  <c r="G54"/>
  <c r="G37"/>
  <c r="G56"/>
  <c r="G41"/>
  <c r="G30"/>
  <c r="G17"/>
  <c r="G27"/>
  <c r="G14"/>
  <c r="G34"/>
  <c r="G40"/>
  <c r="G25"/>
  <c r="G29"/>
  <c r="G21"/>
  <c r="E12" i="5"/>
  <c r="F47"/>
  <c r="F36"/>
  <c r="F33"/>
  <c r="F53"/>
  <c r="F34"/>
  <c r="F57"/>
  <c r="F35"/>
  <c r="D67"/>
  <c r="F40"/>
  <c r="F37"/>
  <c r="F61"/>
  <c r="F38"/>
  <c r="F48"/>
  <c r="F39"/>
  <c r="F44"/>
  <c r="F25"/>
  <c r="F59"/>
  <c r="F52"/>
  <c r="F16"/>
  <c r="F46"/>
  <c r="F15"/>
  <c r="F58"/>
  <c r="F43"/>
  <c r="F45"/>
  <c r="F14"/>
  <c r="H14" s="1"/>
  <c r="F54"/>
  <c r="F22"/>
  <c r="F23"/>
  <c r="F49"/>
  <c r="F42"/>
  <c r="H42" s="1"/>
  <c r="F32"/>
  <c r="F29"/>
  <c r="F30"/>
  <c r="F56"/>
  <c r="F26"/>
  <c r="F41"/>
  <c r="F28"/>
  <c r="F20"/>
  <c r="F17"/>
  <c r="H17" s="1"/>
  <c r="F50"/>
  <c r="F18"/>
  <c r="F51"/>
  <c r="F19"/>
  <c r="F27"/>
  <c r="F24"/>
  <c r="F21"/>
  <c r="F55"/>
  <c r="F31"/>
  <c r="F13"/>
  <c r="G41" i="21" l="1"/>
  <c r="G57"/>
  <c r="G45"/>
  <c r="G21"/>
  <c r="G53"/>
  <c r="G49"/>
  <c r="G33"/>
  <c r="G28"/>
  <c r="G44"/>
  <c r="G19"/>
  <c r="G35"/>
  <c r="G51"/>
  <c r="G22"/>
  <c r="G38"/>
  <c r="G54"/>
  <c r="G37"/>
  <c r="G29"/>
  <c r="G25"/>
  <c r="G24"/>
  <c r="G40"/>
  <c r="G15"/>
  <c r="G31"/>
  <c r="G47"/>
  <c r="G18"/>
  <c r="G34"/>
  <c r="G50"/>
  <c r="G17"/>
  <c r="G13"/>
  <c r="G58"/>
  <c r="G20"/>
  <c r="G36"/>
  <c r="G56"/>
  <c r="G27"/>
  <c r="G43"/>
  <c r="G14"/>
  <c r="G30"/>
  <c r="G46"/>
  <c r="G48"/>
  <c r="G61"/>
  <c r="G16"/>
  <c r="G32"/>
  <c r="G52"/>
  <c r="G23"/>
  <c r="G39"/>
  <c r="G55"/>
  <c r="G26"/>
  <c r="G42"/>
  <c r="I42" s="1"/>
  <c r="H13" i="5"/>
  <c r="F12"/>
  <c r="I12" s="1"/>
  <c r="G41" s="1"/>
  <c r="H40"/>
  <c r="H16"/>
  <c r="H25"/>
  <c r="G24"/>
  <c r="G34"/>
  <c r="G53"/>
  <c r="G20"/>
  <c r="G29"/>
  <c r="G31"/>
  <c r="G26"/>
  <c r="G27"/>
  <c r="G47"/>
  <c r="G50"/>
  <c r="G55"/>
  <c r="G54"/>
  <c r="G18"/>
  <c r="G38"/>
  <c r="G43"/>
  <c r="G33"/>
  <c r="G21"/>
  <c r="G56"/>
  <c r="G37"/>
  <c r="G57"/>
  <c r="G14"/>
  <c r="G60"/>
  <c r="G15"/>
  <c r="G16"/>
  <c r="G23"/>
  <c r="G36"/>
  <c r="G17"/>
  <c r="G49"/>
  <c r="G40"/>
  <c r="G44"/>
  <c r="G58"/>
  <c r="G52"/>
  <c r="G32"/>
  <c r="G48"/>
  <c r="G19"/>
  <c r="G22"/>
  <c r="G42"/>
  <c r="G25"/>
  <c r="G45"/>
  <c r="G30"/>
  <c r="G35"/>
  <c r="G39"/>
  <c r="G46"/>
  <c r="G28"/>
  <c r="G13"/>
  <c r="I13" s="1"/>
  <c r="G19" i="25"/>
  <c r="I40" i="21" l="1"/>
  <c r="I14"/>
  <c r="I17"/>
  <c r="I13"/>
  <c r="I62" s="1"/>
  <c r="G12"/>
  <c r="I16"/>
  <c r="I25" i="5"/>
  <c r="I17"/>
  <c r="I16"/>
  <c r="I40"/>
  <c r="I14"/>
  <c r="G51"/>
  <c r="G12"/>
  <c r="G30" i="25"/>
  <c r="G57"/>
  <c r="G53"/>
  <c r="G51"/>
  <c r="G36"/>
  <c r="G21"/>
  <c r="G22"/>
  <c r="G28"/>
  <c r="G37"/>
  <c r="G38"/>
  <c r="G46"/>
  <c r="G27"/>
  <c r="G39"/>
  <c r="G55"/>
  <c r="G32"/>
  <c r="G42"/>
  <c r="G56"/>
  <c r="G24"/>
  <c r="G50"/>
  <c r="G31"/>
  <c r="G52"/>
  <c r="G45"/>
  <c r="G58"/>
  <c r="G54"/>
  <c r="G25"/>
  <c r="G48"/>
  <c r="G41"/>
  <c r="G13"/>
  <c r="G35"/>
  <c r="G29"/>
  <c r="G43"/>
  <c r="G34"/>
  <c r="G14"/>
  <c r="G40"/>
  <c r="G49"/>
  <c r="G20"/>
  <c r="G15"/>
  <c r="G59"/>
  <c r="G16"/>
  <c r="G17"/>
  <c r="G47"/>
  <c r="G44"/>
  <c r="G33"/>
  <c r="G18"/>
  <c r="G26"/>
  <c r="G23"/>
  <c r="G12" l="1"/>
  <c r="M12" i="34" s="1"/>
  <c r="M14" s="1"/>
  <c r="G26" i="28"/>
  <c r="G36" l="1"/>
  <c r="G25"/>
  <c r="G20"/>
  <c r="G28"/>
  <c r="G18"/>
  <c r="G51"/>
  <c r="G49"/>
  <c r="G37"/>
  <c r="G21"/>
  <c r="G52"/>
  <c r="G43"/>
  <c r="G31"/>
  <c r="G29"/>
  <c r="G22"/>
  <c r="G55"/>
  <c r="G46"/>
  <c r="G27"/>
  <c r="G32"/>
  <c r="G30"/>
  <c r="G47"/>
  <c r="G57"/>
  <c r="G58"/>
  <c r="G54"/>
  <c r="G13"/>
  <c r="G45"/>
  <c r="G50"/>
  <c r="G48"/>
  <c r="G56"/>
  <c r="G35"/>
  <c r="G24"/>
  <c r="G34"/>
  <c r="G33"/>
  <c r="G44"/>
  <c r="G53"/>
  <c r="G41"/>
  <c r="G40"/>
  <c r="G38"/>
  <c r="G15"/>
  <c r="G17"/>
  <c r="G23"/>
  <c r="G39"/>
  <c r="G42"/>
  <c r="G16"/>
  <c r="G14"/>
  <c r="G19"/>
  <c r="G12" l="1"/>
  <c r="G51" i="35"/>
  <c r="G58"/>
  <c r="G53"/>
  <c r="G24"/>
  <c r="G26"/>
  <c r="G45"/>
  <c r="G42"/>
  <c r="G22"/>
  <c r="G57"/>
  <c r="G21"/>
  <c r="G52"/>
  <c r="G15"/>
  <c r="G48"/>
  <c r="G37"/>
  <c r="G38"/>
  <c r="G46"/>
  <c r="G30"/>
  <c r="G27"/>
  <c r="G17"/>
  <c r="G32"/>
  <c r="G31"/>
  <c r="G41"/>
  <c r="G23"/>
  <c r="G34"/>
  <c r="G19"/>
  <c r="G16"/>
  <c r="G35"/>
  <c r="G20"/>
  <c r="G54"/>
  <c r="G50"/>
  <c r="G28"/>
  <c r="G18"/>
  <c r="G29"/>
  <c r="G49"/>
  <c r="G47"/>
  <c r="G33"/>
  <c r="G40"/>
  <c r="G44"/>
  <c r="G56"/>
  <c r="G14"/>
  <c r="G25"/>
  <c r="G43"/>
  <c r="G55"/>
  <c r="G36"/>
  <c r="G39"/>
  <c r="G13"/>
  <c r="G12" l="1"/>
  <c r="G14" i="44"/>
  <c r="G22" l="1"/>
  <c r="G18"/>
  <c r="G26" l="1"/>
  <c r="G30"/>
</calcChain>
</file>

<file path=xl/sharedStrings.xml><?xml version="1.0" encoding="utf-8"?>
<sst xmlns="http://schemas.openxmlformats.org/spreadsheetml/2006/main" count="3262" uniqueCount="340">
  <si>
    <t>Утверждаю</t>
  </si>
  <si>
    <t>(адрес)</t>
  </si>
  <si>
    <t>№ п/п</t>
  </si>
  <si>
    <t>Вид и группа работ, услуг</t>
  </si>
  <si>
    <t>Наименование работ, услуг</t>
  </si>
  <si>
    <t>Содержание и ремонт жилого помещения</t>
  </si>
  <si>
    <t>Управление</t>
  </si>
  <si>
    <t>1.2.</t>
  </si>
  <si>
    <t>Дезинсекция подвалов</t>
  </si>
  <si>
    <t>Дератизация чердаков и подвалов с применением готовой приманки</t>
  </si>
  <si>
    <t>Выкашивание газонов, сгребание скошенной травы и ее сбор в мешки</t>
  </si>
  <si>
    <t>Общий осмотр технического состояния конструктивных элементов</t>
  </si>
  <si>
    <t>Частичный осмотр технического состояния конструктивных элементов</t>
  </si>
  <si>
    <t>Очистка кровли от снега и скалывание сосулек</t>
  </si>
  <si>
    <t>Осмотр крыши</t>
  </si>
  <si>
    <t>Осмотр деревянных конструкций и столярных изделий</t>
  </si>
  <si>
    <t>Осмотр железобетонных конструкций</t>
  </si>
  <si>
    <t>Осмотр внутренней и наружной отделки</t>
  </si>
  <si>
    <t>Осмотр перил и ограждающих решеток на окнах лестничных клеток</t>
  </si>
  <si>
    <t>Частичный осмотр тех. состояния водопровода ГВС (без учета обхода квартир)</t>
  </si>
  <si>
    <t>Частичный осмотр тех. состояния водопровода ХВС (без учета обхода квартир)</t>
  </si>
  <si>
    <t>Общий осмотр тех. состояния системы вентиляции (каналы и шахты)</t>
  </si>
  <si>
    <t>Частичный осмотр тех. состояния системы вентиляции (каналы и шахты)</t>
  </si>
  <si>
    <t>Общий осмотр тех. состояния канализации (без учета обхода квартир)</t>
  </si>
  <si>
    <t>Очистка труб канализации и фасонных частей от нароста и грязи (диам. труб 100 мм)</t>
  </si>
  <si>
    <t>Частичный осмотр тех. состояния канализации (без учета обхода квартир)</t>
  </si>
  <si>
    <t>Общий осмотр тех. состояния средств системы дымоудаления</t>
  </si>
  <si>
    <t>Проверка работоспособности средств системы дымоудаления</t>
  </si>
  <si>
    <t>Частичный осмотр тех. состояния средств системы дымоудаления</t>
  </si>
  <si>
    <t>Детальный осмотр разводящих трубопроводов отопления и радиаторов (без учета обхода квартир)</t>
  </si>
  <si>
    <t>Осмотр запорно-регулирующей арматуры и контрольно-измерительных приборов (без учета обхода квартир)</t>
  </si>
  <si>
    <t>Ликвидация воздушных пробок в системе отопления (стояки)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</si>
  <si>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</si>
  <si>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Частичный осмотр тех. состояния системы отопления (устройства в чердачных и подвальных помещениях: зап. и рег. армат., расш. баки)</t>
  </si>
  <si>
    <t>Осмотр открытой электропроводки</t>
  </si>
  <si>
    <t>Осмотр арматуры и электрооборудования</t>
  </si>
  <si>
    <t>Осмотр газопровода и оборудования системы газоснабжения</t>
  </si>
  <si>
    <t>Подметание свежевыпавшего снега толщиной до 2 см на терр. без покр. 1 кл.</t>
  </si>
  <si>
    <t>Сдвигание свежевыпавшего снега толщиной свыше 2 см на терр. без покр. 1 кл.</t>
  </si>
  <si>
    <t>Очистка территории от наледи и льда без обраб. песком или песком с хлоридами (1 кл. терр.)</t>
  </si>
  <si>
    <t>Подметание территории в дни без снегопада (без покр. 1 кл. терр.)</t>
  </si>
  <si>
    <t>Сдвигание свежевыпавшего снега в дни сильных снегопадов</t>
  </si>
  <si>
    <t>Подметание территории в теплый период (без покр. 1 кл. терр.)</t>
  </si>
  <si>
    <t>Уборка мусора с отмосток</t>
  </si>
  <si>
    <t>Уборка приямков</t>
  </si>
  <si>
    <t>Очистка от наледи и льда крышек люков пожарных колодцев</t>
  </si>
  <si>
    <t>1.3.</t>
  </si>
  <si>
    <t>Укрепление крючков (кронштейнов) для труб и приборов отопления</t>
  </si>
  <si>
    <t>Мелкий ремонт изоляции трубопровода д. 50 мм</t>
  </si>
  <si>
    <t>Вывертывание ввертывание радиаторной пробки</t>
  </si>
  <si>
    <t>Ремонт штепсельных розеток</t>
  </si>
  <si>
    <t>Ремонт выключателей</t>
  </si>
  <si>
    <t>Замена перегоревшей электролампы</t>
  </si>
  <si>
    <t>Проверка изоляции электропроводки и ее укрепление</t>
  </si>
  <si>
    <t>1.4.</t>
  </si>
  <si>
    <t xml:space="preserve">Крыша и кровля. Смена отдельных конструктивных элементов кровли из ондулина </t>
  </si>
  <si>
    <t>Ремонт входа в подвал</t>
  </si>
  <si>
    <t>Окна и двери. Замена деревянных дверных блоков с коробкой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</si>
  <si>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</si>
  <si>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</si>
  <si>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</si>
  <si>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</si>
  <si>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</si>
  <si>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</si>
  <si>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</si>
  <si>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</si>
  <si>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</si>
  <si>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</si>
  <si>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</si>
  <si>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</si>
  <si>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</si>
  <si>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</si>
  <si>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</si>
  <si>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</si>
  <si>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</si>
  <si>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</si>
  <si>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</si>
  <si>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</si>
  <si>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</si>
  <si>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</si>
  <si>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</si>
  <si>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</si>
  <si>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</si>
  <si>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</si>
  <si>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</si>
  <si>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</si>
  <si>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</si>
  <si>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</si>
  <si>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</si>
  <si>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</si>
  <si>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</si>
  <si>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</si>
  <si>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</si>
  <si>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</si>
  <si>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</si>
  <si>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</si>
  <si>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</si>
  <si>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</si>
  <si>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</si>
  <si>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</si>
  <si>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</si>
  <si>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</si>
  <si>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</si>
  <si>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с.Щелкун, Мира, 1</t>
  </si>
  <si>
    <t>Мелкий ремонт электропроводки</t>
  </si>
  <si>
    <t>Ремонт вентиляционных труб</t>
  </si>
  <si>
    <t>с.Щелкун, Мира, 2</t>
  </si>
  <si>
    <t>1.50.</t>
  </si>
  <si>
    <t>с.Щелкун, Мира, 3</t>
  </si>
  <si>
    <t>Окна и двери. Замена деревянных оконных блоков с двойным остеклением</t>
  </si>
  <si>
    <t>с.Щелкун, Мира, 4</t>
  </si>
  <si>
    <t>с.Щелкун, Мира, 5</t>
  </si>
  <si>
    <t>Полы. Ремонт ступеней</t>
  </si>
  <si>
    <t>с.Щелкун, Мира, 6</t>
  </si>
  <si>
    <t>Общая площадь жилых помещений в многоквартирном доме: 851.2 кв.м.</t>
  </si>
  <si>
    <t>1.51.</t>
  </si>
  <si>
    <t>1.52.</t>
  </si>
  <si>
    <t>Общая площадь нежилых помещений в многоквартирном доме: 40.7 кв.м.</t>
  </si>
  <si>
    <t>Ремонт канализации в подвале</t>
  </si>
  <si>
    <t xml:space="preserve">Мира 1 </t>
  </si>
  <si>
    <t>м2</t>
  </si>
  <si>
    <t>план на июнь 2016г.</t>
  </si>
  <si>
    <t>ПО СОДЕРЖАНИЮ И РЕМОНТУ ОБЩЕГО ИМУЩЕСТВА СОБСТВЕННИКОВ ПОМЕЩЕНИЙ</t>
  </si>
  <si>
    <r>
      <t xml:space="preserve">Всего потребность организации в финансовых средствах           </t>
    </r>
    <r>
      <rPr>
        <b/>
        <sz val="11"/>
        <rFont val="Arial"/>
        <family val="2"/>
        <charset val="204"/>
      </rPr>
      <t xml:space="preserve">2015 </t>
    </r>
    <r>
      <rPr>
        <b/>
        <sz val="10"/>
        <rFont val="Arial"/>
        <family val="2"/>
        <charset val="204"/>
      </rPr>
      <t>год</t>
    </r>
  </si>
  <si>
    <r>
      <t xml:space="preserve">Всего потребность организации в финансовых средствах     </t>
    </r>
    <r>
      <rPr>
        <b/>
        <sz val="10"/>
        <rFont val="Arial"/>
        <family val="2"/>
        <charset val="204"/>
      </rPr>
      <t>01.09.2015-01.09.2016           (4 мес)</t>
    </r>
  </si>
  <si>
    <r>
      <t xml:space="preserve">Всего потребность организации в финансовых средствах     </t>
    </r>
    <r>
      <rPr>
        <b/>
        <sz val="10"/>
        <rFont val="Arial"/>
        <family val="2"/>
        <charset val="204"/>
      </rPr>
      <t>01.09.2014-01.09.2015                 (8 мес)</t>
    </r>
  </si>
  <si>
    <t>Экономист   ____________Власова С.В.</t>
  </si>
  <si>
    <t xml:space="preserve">Директор    Капустин Н.А. </t>
  </si>
  <si>
    <t>Мира 2</t>
  </si>
  <si>
    <t>Ремонт кранов отопления</t>
  </si>
  <si>
    <r>
      <t xml:space="preserve">Всего потребность организации в финансовых средствах     </t>
    </r>
    <r>
      <rPr>
        <b/>
        <sz val="10"/>
        <rFont val="Arial"/>
        <family val="2"/>
        <charset val="204"/>
      </rPr>
      <t>01.09.2015-01.09.2016               (4 мес)</t>
    </r>
  </si>
  <si>
    <t>план на сентябрь 2014г.</t>
  </si>
  <si>
    <t>Мира 3</t>
  </si>
  <si>
    <t xml:space="preserve">Стены. Покраска стен внутренних помещений </t>
  </si>
  <si>
    <t xml:space="preserve">Стены. Побелка стен и потолков внутренних помещений </t>
  </si>
  <si>
    <t>Замена канализационных стояков</t>
  </si>
  <si>
    <t>Замена крана ХВС в подвале</t>
  </si>
  <si>
    <t>план на октябрь 2014г.</t>
  </si>
  <si>
    <t>план на август 2016г.</t>
  </si>
  <si>
    <t>Общая площадь нежилых помещений в многоквартирном доме: 0 кв.м.</t>
  </si>
  <si>
    <t>Общая площадь жилых помещений в многоквартирном доме: 897,1 кв.м.</t>
  </si>
  <si>
    <t>Общая площадь жилых помещений в многоквартирном доме: 888 кв.м.</t>
  </si>
  <si>
    <t>Мира 4</t>
  </si>
  <si>
    <t>Общая площадь жилых помещений в многоквартирном доме: 865,5 кв.м.</t>
  </si>
  <si>
    <t xml:space="preserve">Ремонт (системы отопления) </t>
  </si>
  <si>
    <t xml:space="preserve">Крыша и кровля. Смена частичного покрытия кровли из ондулина отдельными местами </t>
  </si>
  <si>
    <t>Мира 5</t>
  </si>
  <si>
    <t>Общая площадь жилых помещений в многоквартирном доме: 856,3 кв.м.</t>
  </si>
  <si>
    <t>Замена навесных замков на эл. щитах</t>
  </si>
  <si>
    <t>Мира 6</t>
  </si>
  <si>
    <t>Общая площадь жилых помещений в многоквартирном доме: 867,5 кв.м.</t>
  </si>
  <si>
    <t>Установка почтовых ящиков.</t>
  </si>
  <si>
    <t>Ремонт кранов</t>
  </si>
  <si>
    <t>план на май 2016г.</t>
  </si>
  <si>
    <t>с.Щелкун, Мира, 7</t>
  </si>
  <si>
    <t>Мира 7</t>
  </si>
  <si>
    <t>Общая площадь жилых помещений в многоквартирном доме: 864,3 кв.м.</t>
  </si>
  <si>
    <t>Крыша и кровля. Смена частичного покрытия кровли из ондулина отдельными местами (простая крыша)</t>
  </si>
  <si>
    <t>Фундамент. Кладка фундамента из кирпича (вид фундамента ленточный)</t>
  </si>
  <si>
    <t>Ремонт водопровода</t>
  </si>
  <si>
    <t>Ремонт системы отопления</t>
  </si>
  <si>
    <t>с.Щелкун, Мира, 8</t>
  </si>
  <si>
    <t>Мира 8</t>
  </si>
  <si>
    <t>Общая площадь жилых помещений в многоквартирном доме: 851,7 кв.м.</t>
  </si>
  <si>
    <t>Ремонт канал. трубы в подвале</t>
  </si>
  <si>
    <t>Ремонт стояка отопления</t>
  </si>
  <si>
    <t>Замена труб, фитингов, кранов</t>
  </si>
  <si>
    <t>Замена труб отопления</t>
  </si>
  <si>
    <t>1.53.</t>
  </si>
  <si>
    <t>Замазка межпанельных швов</t>
  </si>
  <si>
    <t>Ремонт перегородки между входной группой и подвальной дверью</t>
  </si>
  <si>
    <t>1.54.</t>
  </si>
  <si>
    <t>1.55.</t>
  </si>
  <si>
    <t>план на июль 2016г.</t>
  </si>
  <si>
    <t>с.Щелкун, Мира, 9</t>
  </si>
  <si>
    <t>Мира 9</t>
  </si>
  <si>
    <t>Общая площадь жилых помещений в многоквартирном доме: 859,4 кв.м.</t>
  </si>
  <si>
    <t>Ремонт канализационной трубы в подвале</t>
  </si>
  <si>
    <t>Ремонт канализационного стояка в подвале</t>
  </si>
  <si>
    <t>Замена крана ХВС на стояке</t>
  </si>
  <si>
    <t>Ремонт кранов на системе отопления</t>
  </si>
  <si>
    <t>Замена стояков отопления</t>
  </si>
  <si>
    <t>Частичный ремонт кровли (шифер)</t>
  </si>
  <si>
    <t>Стены. Побелка стен и потолков внутренних помещений</t>
  </si>
  <si>
    <t>Окраска стен валиком</t>
  </si>
  <si>
    <t>1.56.</t>
  </si>
  <si>
    <t>с.Щелкун, Строителей, 2</t>
  </si>
  <si>
    <t>Строителей 2</t>
  </si>
  <si>
    <t>Общая площадь жилых помещений в многоквартирном доме: 389,2 кв.м.</t>
  </si>
  <si>
    <t>Общая площадь нежилых помещений в многоквартирном доме: 63,09 кв.м.</t>
  </si>
  <si>
    <t>Установка радиатора отопления</t>
  </si>
  <si>
    <t>с.Щелкун, Строителей, 5</t>
  </si>
  <si>
    <t>Строителей 5</t>
  </si>
  <si>
    <t>Общая площадь жилых помещений в многоквартирном доме: 1194,2 кв.м.</t>
  </si>
  <si>
    <t>Окна и двери. Замена навесных дверных замков</t>
  </si>
  <si>
    <t>Установка почтовых ящиков</t>
  </si>
  <si>
    <t>Ремонт канализационных стояков</t>
  </si>
  <si>
    <t>Замена канализац. стояков</t>
  </si>
  <si>
    <t>Замена крана на радиаторе отопления</t>
  </si>
  <si>
    <t>Установка радиатора в подъезде</t>
  </si>
  <si>
    <t xml:space="preserve">Ремонт кровли </t>
  </si>
  <si>
    <t>Установка снегозадержателей и водосточной трубы</t>
  </si>
  <si>
    <t>с.Щелкун, Строителей, 7</t>
  </si>
  <si>
    <t>Строителей 7</t>
  </si>
  <si>
    <t>Общая площадь жилых помещений в многоквартирном доме: 465,2 кв.м.</t>
  </si>
  <si>
    <t>Замазка канализационного стояка</t>
  </si>
  <si>
    <t>Ремонт канализационного стояка</t>
  </si>
  <si>
    <t>Ремонт замена стояков отопления</t>
  </si>
  <si>
    <t>Замена кабеля</t>
  </si>
  <si>
    <t>Ремонт фундамента</t>
  </si>
  <si>
    <t>Замена центрального электрощитка</t>
  </si>
  <si>
    <t>с.Щелкун, Строителей, 8А</t>
  </si>
  <si>
    <t>Строителей 8А</t>
  </si>
  <si>
    <t>Общая площадь жилых помещений в многоквартирном доме: 293,4 кв.м.</t>
  </si>
  <si>
    <t>Ремонт отмостки</t>
  </si>
  <si>
    <t>Крыша и кровля. Смена покрытия козырьков над крыльцами и подъездами</t>
  </si>
  <si>
    <t>с.Щелкун, Строителей, 9</t>
  </si>
  <si>
    <t>Строителей 9</t>
  </si>
  <si>
    <t>Общая площадь жилых помещений в многоквартирном доме: 486,5 кв.м.</t>
  </si>
  <si>
    <t>Ремонт ступеней</t>
  </si>
  <si>
    <t>Покраска входных дверей</t>
  </si>
  <si>
    <t>Засыпка старых канализационных ям</t>
  </si>
  <si>
    <t>Ремонт забора</t>
  </si>
  <si>
    <t xml:space="preserve">Корчевка кустарников </t>
  </si>
  <si>
    <t>Жукова 2</t>
  </si>
  <si>
    <t>с.Никольское, Жукова, 2</t>
  </si>
  <si>
    <t>Общая площадь жилых помещений в многоквартирном доме: 343 кв.м.</t>
  </si>
  <si>
    <t>Окна и двери. Ремонт дверей в подъезде</t>
  </si>
  <si>
    <t>Частичная замена кв.стояков ХВС</t>
  </si>
  <si>
    <t xml:space="preserve">Замена соединитель </t>
  </si>
  <si>
    <t>Замена труб и задвижек отопления</t>
  </si>
  <si>
    <t>с.Щелкун, Строителей, 10</t>
  </si>
  <si>
    <t>Строителей 10</t>
  </si>
  <si>
    <t>Общая площадь жилых помещений в многоквартирном доме: 382,7 кв.м.</t>
  </si>
  <si>
    <t>Частичная замена труб холодного водоснабжения</t>
  </si>
  <si>
    <t>Ревизия труб и задвижек системы отопления</t>
  </si>
  <si>
    <t>план на ноябрь 2014г.</t>
  </si>
  <si>
    <t>с.Никольское, Жукова, 3</t>
  </si>
  <si>
    <t>Жукова 3</t>
  </si>
  <si>
    <t>Общая площадь жилых помещений в многоквартирном доме: 691,4 кв.м.</t>
  </si>
  <si>
    <t xml:space="preserve">Замена крана 15 </t>
  </si>
  <si>
    <t>Частичная замена труб отопления</t>
  </si>
  <si>
    <t>Замена соединителя sti 25</t>
  </si>
  <si>
    <t>Замена крана шарового 25</t>
  </si>
  <si>
    <t>Частичный ремонт труб отопления</t>
  </si>
  <si>
    <t>с.Никольское, Жукова, 4</t>
  </si>
  <si>
    <t>Жукова 4</t>
  </si>
  <si>
    <t>Общая площадь жилых помещений в многоквартирном доме:736,8кв.м.</t>
  </si>
  <si>
    <t>Ремонт канализац. трубы в подвале</t>
  </si>
  <si>
    <t>план на март 2016г.</t>
  </si>
  <si>
    <t>план на январь 2016г.</t>
  </si>
  <si>
    <t>с.Никольское, Жукова, 5</t>
  </si>
  <si>
    <t>Жукова 5</t>
  </si>
  <si>
    <t>Общая площадь жилых помещений в многоквартирном доме:824,5кв.м.</t>
  </si>
  <si>
    <t xml:space="preserve">Покраска </t>
  </si>
  <si>
    <t>план на апрель 2016г.</t>
  </si>
  <si>
    <t>с.Никольское, Жукова, 6</t>
  </si>
  <si>
    <t>Жукова 6</t>
  </si>
  <si>
    <t>Общая площадь жилых помещений в многоквартирном доме:1267,5кв.м.</t>
  </si>
  <si>
    <t>план на февраль 2016г.</t>
  </si>
  <si>
    <t>с.Никольское, Жукова, 7</t>
  </si>
  <si>
    <t>Жукова 7</t>
  </si>
  <si>
    <t>Общая площадь жилых помещений в многоквартирном доме:1323,2кв.м.</t>
  </si>
  <si>
    <t>Частичнный ремонт канализ. в подвале</t>
  </si>
  <si>
    <t>Частичная замена труб ХВС</t>
  </si>
  <si>
    <t>с.Никольское, Жукова, 8</t>
  </si>
  <si>
    <t>Жукова 8</t>
  </si>
  <si>
    <t>Общая площадь жилых помещений в многоквартирном доме:1285,5кв.м.</t>
  </si>
  <si>
    <t>Крыша и кровля. Смена частичного покрытия кровли из оцинкованного листа</t>
  </si>
  <si>
    <t>Ремонт трубы канализации в подвале</t>
  </si>
  <si>
    <t>Замена канализационной трубы в повале</t>
  </si>
  <si>
    <t>1.57.</t>
  </si>
  <si>
    <t>1.58.</t>
  </si>
  <si>
    <t>с.Никольское, Мира, 10</t>
  </si>
  <si>
    <t>Мира 10</t>
  </si>
  <si>
    <t>Общая площадь жилых помещений в многоквартирном доме:1284,3кв.м.</t>
  </si>
  <si>
    <r>
      <t xml:space="preserve">Всего затрат организации финансовых средств           за </t>
    </r>
    <r>
      <rPr>
        <b/>
        <sz val="11"/>
        <rFont val="Arial"/>
        <family val="2"/>
        <charset val="204"/>
      </rPr>
      <t xml:space="preserve">2015 </t>
    </r>
    <r>
      <rPr>
        <b/>
        <sz val="10"/>
        <rFont val="Arial"/>
        <family val="2"/>
        <charset val="204"/>
      </rPr>
      <t>год</t>
    </r>
  </si>
  <si>
    <t>Ремонт водопровода (в не плана)</t>
  </si>
  <si>
    <t>Окна и двери.Ремонт деревянных оконных блоков</t>
  </si>
  <si>
    <t>Замена запорных устройств на входе в дом, установка спускного крана на системе теплоснабжения дома (в не плана)</t>
  </si>
  <si>
    <t>Установка эл.рубильника (в не плана)</t>
  </si>
  <si>
    <t>Замена навесного замка на вход в подвал (план)</t>
  </si>
  <si>
    <t>Ремонт водопровода в подвальном помещении (план)</t>
  </si>
  <si>
    <t>Замена запорной арматуры</t>
  </si>
  <si>
    <t>Замена водопровода (в не плана)</t>
  </si>
  <si>
    <t xml:space="preserve">        Всего по Щелкуну</t>
  </si>
  <si>
    <t xml:space="preserve">начислено </t>
  </si>
  <si>
    <t>за 2015год</t>
  </si>
  <si>
    <t>Ремонт труб отопления на вводе в дом (в не плана)</t>
  </si>
  <si>
    <t>Изготовление радиатора отопления (в не плана)</t>
  </si>
  <si>
    <t xml:space="preserve">Частичная замена труб холодного водоснабжения  </t>
  </si>
  <si>
    <t>Демонтаж кранов с системы отопления в квартире (в не плана)</t>
  </si>
  <si>
    <t>Ремонт труб системы отопления в подъезде (в не плана)</t>
  </si>
  <si>
    <t>Замена канализационного стояка (в не плана)</t>
  </si>
  <si>
    <t>Частичный ремонт труб отопления в подвале (в не плана)</t>
  </si>
  <si>
    <t>Установка общедомового узла учета ХВС (в не плана)</t>
  </si>
  <si>
    <t>дератизация, дезинс</t>
  </si>
  <si>
    <t>уборка террит.</t>
  </si>
  <si>
    <t>конструкт эл. зданий</t>
  </si>
  <si>
    <t>инженерное тех.обслуж.</t>
  </si>
  <si>
    <t>система электроснабж</t>
  </si>
  <si>
    <t>газовое оборуд.</t>
  </si>
  <si>
    <t>управление</t>
  </si>
  <si>
    <t xml:space="preserve">потребность </t>
  </si>
  <si>
    <t>затраты</t>
  </si>
  <si>
    <t>№                  п/п</t>
  </si>
  <si>
    <t>Адрес                      многоквартирного         дома находящегося                на обслуживании</t>
  </si>
  <si>
    <t>с.Щелкун ул.Мира-1</t>
  </si>
  <si>
    <t>с.Щелкун ул.Мира-2</t>
  </si>
  <si>
    <t>с.Щелкун ул.Мира-3</t>
  </si>
  <si>
    <t>с.Щелкун ул.Мира-4</t>
  </si>
  <si>
    <t>с.Щелкун ул.Мира-5</t>
  </si>
  <si>
    <t>с.Щелкун ул.Мира-6</t>
  </si>
  <si>
    <t>с.Щелкун ул.Мира-7</t>
  </si>
  <si>
    <t>с.Щелкун ул.Мира-8</t>
  </si>
  <si>
    <t>с.Щелкун ул.Мира-9</t>
  </si>
  <si>
    <t>с.Щелкун ул.Строителей-2</t>
  </si>
  <si>
    <t>с.Щелкун ул.Строителей-5</t>
  </si>
  <si>
    <t>с.Щелкун ул.Строителей-7</t>
  </si>
  <si>
    <t>с.Щелкун ул.Строителей-8А</t>
  </si>
  <si>
    <t>с.Щелкун ул.Строителей-9</t>
  </si>
  <si>
    <t>с.Щелкун ул.Строителей-10</t>
  </si>
  <si>
    <t>с.Никольское ул.Мира-10</t>
  </si>
  <si>
    <t>с.Никольское ул.Жукова-2</t>
  </si>
  <si>
    <t>с.Никольское ул.Жукова-3</t>
  </si>
  <si>
    <t>с.Никольское ул.Жукова-4</t>
  </si>
  <si>
    <t>с.Никольское ул.Жукова-5</t>
  </si>
  <si>
    <t>с.Никольское ул.Жукова-6</t>
  </si>
  <si>
    <t>с.Никольское ул.Жукова-7</t>
  </si>
  <si>
    <t>с.Никольское ул.Жукова-8</t>
  </si>
  <si>
    <t>в том числе</t>
  </si>
  <si>
    <t>Начислено за услуги по содержанию и текущему ремонту за 2015 год, руб.</t>
  </si>
  <si>
    <t>за содержание дома</t>
  </si>
  <si>
    <t>за текущий ремонт</t>
  </si>
  <si>
    <t>услуги управления</t>
  </si>
  <si>
    <t xml:space="preserve"> </t>
  </si>
  <si>
    <t>Начислено за услуги (работы) по содержанию и текущему ремонту  за 2015 год</t>
  </si>
  <si>
    <t>k (%)</t>
  </si>
  <si>
    <t>ГОДОВАЯ ПЛАНОВАЯ СТОИМОСТЬ, ЗАТРАТЫ НА ВЫПОЛНЯЕМЫЕ РАБОТЫ</t>
  </si>
  <si>
    <r>
      <t xml:space="preserve">В МНОГОКВАРТИРНОМ ДОМЕ  </t>
    </r>
    <r>
      <rPr>
        <b/>
        <i/>
        <sz val="12"/>
        <color theme="1"/>
        <rFont val="Arial"/>
        <family val="2"/>
        <charset val="204"/>
      </rPr>
      <t>2015 год</t>
    </r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</si>
</sst>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-;\-* #,##0.00_-;_-* &quot;-&quot;??_-;_-@_-"/>
    <numFmt numFmtId="166" formatCode="&quot;$&quot;#,##0_);[Red]\(&quot;$&quot;#,##0\)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General_)"/>
    <numFmt numFmtId="174" formatCode="0.000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ЏрЯмой Џроп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i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11"/>
      <color rgb="FF7030A0"/>
      <name val="Arial"/>
      <family val="2"/>
      <charset val="204"/>
    </font>
    <font>
      <b/>
      <i/>
      <sz val="11"/>
      <color rgb="FF7030A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rgb="FF7030A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67">
    <xf numFmtId="0" fontId="0" fillId="0" borderId="0"/>
    <xf numFmtId="0" fontId="6" fillId="0" borderId="0"/>
    <xf numFmtId="0" fontId="8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8" fillId="0" borderId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 applyNumberFormat="0">
      <alignment horizontal="left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73" fontId="18" fillId="0" borderId="5">
      <protection locked="0"/>
    </xf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0" fillId="20" borderId="7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Border="0">
      <alignment horizontal="center" vertical="center" wrapText="1"/>
    </xf>
    <xf numFmtId="173" fontId="28" fillId="21" borderId="5"/>
    <xf numFmtId="4" fontId="29" fillId="22" borderId="2" applyBorder="0">
      <alignment horizontal="right"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1" fillId="23" borderId="13" applyNumberFormat="0" applyAlignment="0" applyProtection="0"/>
    <xf numFmtId="0" fontId="32" fillId="0" borderId="0">
      <alignment horizontal="center" vertical="top" wrapText="1"/>
    </xf>
    <xf numFmtId="0" fontId="33" fillId="0" borderId="0">
      <alignment horizontal="center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4" fillId="24" borderId="0" applyFill="0">
      <alignment wrapText="1"/>
    </xf>
    <xf numFmtId="0" fontId="34" fillId="24" borderId="0" applyFill="0">
      <alignment wrapText="1"/>
    </xf>
    <xf numFmtId="0" fontId="34" fillId="24" borderId="0" applyFill="0">
      <alignment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49" fontId="29" fillId="0" borderId="0" applyBorder="0">
      <alignment vertical="top"/>
    </xf>
    <xf numFmtId="0" fontId="13" fillId="0" borderId="0"/>
    <xf numFmtId="0" fontId="13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49" fontId="29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49" fontId="29" fillId="0" borderId="0" applyBorder="0">
      <alignment vertical="top"/>
    </xf>
    <xf numFmtId="49" fontId="29" fillId="0" borderId="0" applyBorder="0">
      <alignment vertical="top"/>
    </xf>
    <xf numFmtId="49" fontId="29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0" fontId="11" fillId="26" borderId="1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34" fillId="0" borderId="0">
      <alignment horizontal="center"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" fontId="29" fillId="24" borderId="0" applyBorder="0">
      <alignment horizontal="right"/>
    </xf>
    <xf numFmtId="4" fontId="29" fillId="24" borderId="0" applyFont="0" applyBorder="0">
      <alignment horizontal="right"/>
    </xf>
    <xf numFmtId="4" fontId="29" fillId="27" borderId="16" applyBorder="0">
      <alignment horizontal="right"/>
    </xf>
    <xf numFmtId="4" fontId="29" fillId="24" borderId="16" applyBorder="0">
      <alignment horizontal="right"/>
    </xf>
    <xf numFmtId="4" fontId="29" fillId="24" borderId="2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9" fillId="0" borderId="2" xfId="1" applyFont="1" applyFill="1" applyBorder="1" applyAlignment="1" applyProtection="1">
      <alignment horizontal="left" vertical="center" wrapText="1"/>
      <protection hidden="1"/>
    </xf>
    <xf numFmtId="4" fontId="9" fillId="0" borderId="2" xfId="1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/>
    <xf numFmtId="0" fontId="7" fillId="0" borderId="4" xfId="0" applyFont="1" applyFill="1" applyBorder="1" applyAlignment="1">
      <alignment wrapText="1"/>
    </xf>
    <xf numFmtId="0" fontId="7" fillId="0" borderId="4" xfId="1" applyFont="1" applyFill="1" applyBorder="1" applyAlignment="1" applyProtection="1">
      <alignment horizontal="left" vertical="center" wrapText="1"/>
      <protection hidden="1"/>
    </xf>
    <xf numFmtId="4" fontId="7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7" fillId="0" borderId="17" xfId="1" applyFont="1" applyFill="1" applyBorder="1" applyAlignment="1" applyProtection="1">
      <alignment horizontal="left" vertical="center" wrapText="1"/>
      <protection hidden="1"/>
    </xf>
    <xf numFmtId="4" fontId="7" fillId="0" borderId="17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2" xfId="1" applyFont="1" applyFill="1" applyBorder="1" applyAlignment="1" applyProtection="1">
      <alignment horizontal="left" vertical="center" wrapText="1"/>
      <protection hidden="1"/>
    </xf>
    <xf numFmtId="4" fontId="7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1" xfId="1" applyFont="1" applyFill="1" applyBorder="1" applyAlignment="1" applyProtection="1">
      <alignment horizontal="left" vertical="center" wrapText="1"/>
      <protection hidden="1"/>
    </xf>
    <xf numFmtId="4" fontId="7" fillId="0" borderId="2" xfId="1" applyNumberFormat="1" applyFont="1" applyFill="1" applyBorder="1" applyAlignment="1" applyProtection="1">
      <alignment horizontal="right" vertical="center"/>
      <protection hidden="1"/>
    </xf>
    <xf numFmtId="4" fontId="7" fillId="0" borderId="1" xfId="1" applyNumberFormat="1" applyFont="1" applyFill="1" applyBorder="1" applyAlignment="1" applyProtection="1">
      <alignment horizontal="right" vertical="center"/>
      <protection hidden="1"/>
    </xf>
    <xf numFmtId="0" fontId="45" fillId="0" borderId="0" xfId="0" applyFont="1"/>
    <xf numFmtId="0" fontId="7" fillId="0" borderId="18" xfId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vertical="center"/>
    </xf>
    <xf numFmtId="0" fontId="9" fillId="0" borderId="3" xfId="1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/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0" fontId="10" fillId="0" borderId="20" xfId="0" applyFont="1" applyBorder="1" applyAlignment="1">
      <alignment horizontal="right"/>
    </xf>
    <xf numFmtId="0" fontId="7" fillId="0" borderId="2" xfId="0" applyFont="1" applyFill="1" applyBorder="1"/>
    <xf numFmtId="0" fontId="10" fillId="0" borderId="19" xfId="0" applyFont="1" applyBorder="1"/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  <protection hidden="1"/>
    </xf>
    <xf numFmtId="4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/>
    <xf numFmtId="0" fontId="7" fillId="0" borderId="1" xfId="0" applyFont="1" applyFill="1" applyBorder="1"/>
    <xf numFmtId="0" fontId="7" fillId="0" borderId="17" xfId="0" applyFont="1" applyFill="1" applyBorder="1" applyAlignment="1">
      <alignment wrapText="1"/>
    </xf>
    <xf numFmtId="0" fontId="9" fillId="0" borderId="0" xfId="1" applyFont="1" applyFill="1" applyBorder="1" applyAlignment="1" applyProtection="1">
      <alignment horizontal="left" vertical="center" wrapText="1"/>
      <protection hidden="1"/>
    </xf>
    <xf numFmtId="4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4" fontId="7" fillId="0" borderId="30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7" fillId="0" borderId="3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30" xfId="1" applyFont="1" applyFill="1" applyBorder="1" applyAlignment="1" applyProtection="1">
      <alignment horizontal="left" vertical="center" wrapText="1"/>
      <protection hidden="1"/>
    </xf>
    <xf numFmtId="0" fontId="7" fillId="0" borderId="32" xfId="1" applyFont="1" applyFill="1" applyBorder="1" applyAlignment="1" applyProtection="1">
      <alignment horizontal="left" vertical="center" wrapText="1"/>
      <protection hidden="1"/>
    </xf>
    <xf numFmtId="4" fontId="3" fillId="0" borderId="2" xfId="0" applyNumberFormat="1" applyFont="1" applyBorder="1"/>
    <xf numFmtId="0" fontId="4" fillId="0" borderId="21" xfId="0" applyFont="1" applyBorder="1"/>
    <xf numFmtId="4" fontId="9" fillId="0" borderId="35" xfId="1" applyNumberFormat="1" applyFont="1" applyFill="1" applyBorder="1" applyAlignment="1" applyProtection="1">
      <alignment horizontal="right" vertical="center"/>
      <protection hidden="1"/>
    </xf>
    <xf numFmtId="4" fontId="7" fillId="0" borderId="36" xfId="1" applyNumberFormat="1" applyFont="1" applyFill="1" applyBorder="1" applyAlignment="1" applyProtection="1">
      <alignment horizontal="right" vertical="center" wrapText="1"/>
      <protection hidden="1"/>
    </xf>
    <xf numFmtId="0" fontId="50" fillId="0" borderId="0" xfId="0" applyFont="1"/>
    <xf numFmtId="2" fontId="51" fillId="0" borderId="2" xfId="0" applyNumberFormat="1" applyFont="1" applyBorder="1"/>
    <xf numFmtId="4" fontId="9" fillId="0" borderId="37" xfId="1" applyNumberFormat="1" applyFont="1" applyFill="1" applyBorder="1" applyAlignment="1" applyProtection="1">
      <alignment horizontal="right" vertical="center"/>
      <protection hidden="1"/>
    </xf>
    <xf numFmtId="2" fontId="51" fillId="0" borderId="2" xfId="0" applyNumberFormat="1" applyFont="1" applyBorder="1" applyAlignment="1">
      <alignment vertical="center"/>
    </xf>
    <xf numFmtId="2" fontId="51" fillId="0" borderId="1" xfId="0" applyNumberFormat="1" applyFont="1" applyBorder="1"/>
    <xf numFmtId="2" fontId="51" fillId="0" borderId="28" xfId="0" applyNumberFormat="1" applyFont="1" applyBorder="1"/>
    <xf numFmtId="4" fontId="7" fillId="0" borderId="38" xfId="1" applyNumberFormat="1" applyFont="1" applyFill="1" applyBorder="1" applyAlignment="1" applyProtection="1">
      <alignment horizontal="right" vertical="center" wrapText="1"/>
      <protection hidden="1"/>
    </xf>
    <xf numFmtId="4" fontId="7" fillId="0" borderId="34" xfId="1" applyNumberFormat="1" applyFont="1" applyFill="1" applyBorder="1" applyAlignment="1" applyProtection="1">
      <alignment horizontal="right" vertical="center" wrapText="1"/>
      <protection hidden="1"/>
    </xf>
    <xf numFmtId="2" fontId="10" fillId="0" borderId="0" xfId="0" applyNumberFormat="1" applyFont="1"/>
    <xf numFmtId="0" fontId="3" fillId="0" borderId="4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41" xfId="1" applyFont="1" applyFill="1" applyBorder="1" applyAlignment="1" applyProtection="1">
      <alignment horizontal="left" vertical="center" wrapText="1"/>
      <protection hidden="1"/>
    </xf>
    <xf numFmtId="2" fontId="51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/>
    <xf numFmtId="4" fontId="4" fillId="0" borderId="0" xfId="0" applyNumberFormat="1" applyFont="1"/>
    <xf numFmtId="4" fontId="10" fillId="0" borderId="25" xfId="0" applyNumberFormat="1" applyFont="1" applyBorder="1"/>
    <xf numFmtId="0" fontId="4" fillId="0" borderId="26" xfId="0" applyFont="1" applyBorder="1"/>
    <xf numFmtId="4" fontId="10" fillId="0" borderId="22" xfId="0" applyNumberFormat="1" applyFont="1" applyBorder="1"/>
    <xf numFmtId="4" fontId="4" fillId="0" borderId="24" xfId="0" applyNumberFormat="1" applyFont="1" applyBorder="1"/>
    <xf numFmtId="4" fontId="52" fillId="28" borderId="42" xfId="0" applyNumberFormat="1" applyFont="1" applyFill="1" applyBorder="1"/>
    <xf numFmtId="0" fontId="52" fillId="0" borderId="20" xfId="0" applyFont="1" applyBorder="1"/>
    <xf numFmtId="0" fontId="52" fillId="0" borderId="21" xfId="0" applyFont="1" applyBorder="1"/>
    <xf numFmtId="0" fontId="53" fillId="0" borderId="0" xfId="0" applyFont="1"/>
    <xf numFmtId="0" fontId="54" fillId="0" borderId="23" xfId="0" applyFont="1" applyBorder="1"/>
    <xf numFmtId="4" fontId="55" fillId="0" borderId="0" xfId="0" applyNumberFormat="1" applyFont="1"/>
    <xf numFmtId="2" fontId="55" fillId="0" borderId="0" xfId="0" applyNumberFormat="1" applyFont="1"/>
    <xf numFmtId="0" fontId="56" fillId="0" borderId="0" xfId="0" applyFont="1"/>
    <xf numFmtId="0" fontId="55" fillId="0" borderId="0" xfId="0" applyFont="1"/>
    <xf numFmtId="4" fontId="56" fillId="0" borderId="0" xfId="0" applyNumberFormat="1" applyFont="1"/>
    <xf numFmtId="0" fontId="57" fillId="0" borderId="0" xfId="0" applyFont="1"/>
    <xf numFmtId="2" fontId="56" fillId="0" borderId="0" xfId="0" applyNumberFormat="1" applyFont="1"/>
    <xf numFmtId="4" fontId="58" fillId="0" borderId="0" xfId="0" applyNumberFormat="1" applyFont="1" applyBorder="1"/>
    <xf numFmtId="0" fontId="56" fillId="0" borderId="0" xfId="0" applyFont="1" applyBorder="1"/>
    <xf numFmtId="1" fontId="4" fillId="0" borderId="0" xfId="0" applyNumberFormat="1" applyFont="1" applyBorder="1"/>
    <xf numFmtId="174" fontId="56" fillId="0" borderId="0" xfId="0" applyNumberFormat="1" applyFont="1" applyBorder="1"/>
    <xf numFmtId="4" fontId="54" fillId="0" borderId="0" xfId="0" applyNumberFormat="1" applyFont="1" applyBorder="1"/>
    <xf numFmtId="0" fontId="59" fillId="0" borderId="0" xfId="0" applyFont="1"/>
    <xf numFmtId="0" fontId="60" fillId="0" borderId="5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64" fillId="0" borderId="0" xfId="0" applyFont="1" applyAlignment="1">
      <alignment horizontal="right"/>
    </xf>
    <xf numFmtId="0" fontId="65" fillId="0" borderId="0" xfId="0" applyFont="1" applyAlignment="1"/>
    <xf numFmtId="1" fontId="64" fillId="0" borderId="0" xfId="0" applyNumberFormat="1" applyFont="1"/>
    <xf numFmtId="0" fontId="66" fillId="0" borderId="0" xfId="0" applyFont="1"/>
    <xf numFmtId="2" fontId="61" fillId="0" borderId="52" xfId="0" applyNumberFormat="1" applyFont="1" applyBorder="1"/>
    <xf numFmtId="0" fontId="61" fillId="0" borderId="49" xfId="0" applyFont="1" applyBorder="1"/>
    <xf numFmtId="0" fontId="61" fillId="0" borderId="22" xfId="0" applyFont="1" applyBorder="1"/>
    <xf numFmtId="0" fontId="61" fillId="0" borderId="25" xfId="0" applyFont="1" applyBorder="1"/>
    <xf numFmtId="0" fontId="61" fillId="0" borderId="48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2" fontId="0" fillId="0" borderId="24" xfId="0" applyNumberFormat="1" applyBorder="1"/>
    <xf numFmtId="2" fontId="61" fillId="0" borderId="53" xfId="0" applyNumberFormat="1" applyFont="1" applyBorder="1"/>
    <xf numFmtId="2" fontId="61" fillId="0" borderId="54" xfId="0" applyNumberFormat="1" applyFont="1" applyBorder="1"/>
    <xf numFmtId="2" fontId="61" fillId="0" borderId="47" xfId="0" applyNumberFormat="1" applyFont="1" applyBorder="1"/>
    <xf numFmtId="2" fontId="61" fillId="0" borderId="55" xfId="0" applyNumberFormat="1" applyFont="1" applyBorder="1"/>
    <xf numFmtId="2" fontId="61" fillId="0" borderId="56" xfId="0" applyNumberFormat="1" applyFont="1" applyBorder="1"/>
    <xf numFmtId="0" fontId="63" fillId="0" borderId="51" xfId="0" applyFont="1" applyBorder="1"/>
    <xf numFmtId="2" fontId="61" fillId="0" borderId="57" xfId="0" applyNumberFormat="1" applyFont="1" applyBorder="1"/>
    <xf numFmtId="2" fontId="61" fillId="0" borderId="46" xfId="0" applyNumberFormat="1" applyFont="1" applyBorder="1"/>
    <xf numFmtId="2" fontId="61" fillId="0" borderId="58" xfId="0" applyNumberFormat="1" applyFont="1" applyBorder="1"/>
    <xf numFmtId="2" fontId="63" fillId="0" borderId="52" xfId="0" applyNumberFormat="1" applyFont="1" applyBorder="1" applyAlignment="1">
      <alignment vertical="center" wrapText="1"/>
    </xf>
    <xf numFmtId="2" fontId="63" fillId="0" borderId="55" xfId="0" applyNumberFormat="1" applyFont="1" applyBorder="1" applyAlignment="1">
      <alignment vertical="center" wrapText="1"/>
    </xf>
    <xf numFmtId="2" fontId="63" fillId="0" borderId="56" xfId="0" applyNumberFormat="1" applyFont="1" applyBorder="1" applyAlignment="1">
      <alignment vertical="center" wrapText="1"/>
    </xf>
    <xf numFmtId="0" fontId="63" fillId="0" borderId="57" xfId="0" applyFont="1" applyBorder="1" applyAlignment="1">
      <alignment vertical="top" wrapText="1"/>
    </xf>
    <xf numFmtId="0" fontId="63" fillId="0" borderId="46" xfId="0" applyFont="1" applyBorder="1"/>
    <xf numFmtId="0" fontId="61" fillId="0" borderId="29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46" fillId="0" borderId="22" xfId="2" applyFont="1" applyFill="1" applyBorder="1" applyAlignment="1" applyProtection="1">
      <alignment horizontal="center" vertical="center" wrapText="1"/>
      <protection hidden="1"/>
    </xf>
    <xf numFmtId="0" fontId="46" fillId="0" borderId="24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28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33" xfId="2" applyFont="1" applyFill="1" applyBorder="1" applyAlignment="1" applyProtection="1">
      <alignment horizontal="center" vertical="center" wrapText="1"/>
      <protection hidden="1"/>
    </xf>
    <xf numFmtId="0" fontId="9" fillId="0" borderId="29" xfId="2" applyFont="1" applyFill="1" applyBorder="1" applyAlignment="1" applyProtection="1">
      <alignment horizontal="center" vertical="center" wrapText="1"/>
      <protection hidden="1"/>
    </xf>
    <xf numFmtId="0" fontId="46" fillId="0" borderId="23" xfId="2" applyFont="1" applyFill="1" applyBorder="1" applyAlignment="1" applyProtection="1">
      <alignment horizontal="center" vertical="center" wrapText="1"/>
      <protection hidden="1"/>
    </xf>
    <xf numFmtId="0" fontId="9" fillId="0" borderId="25" xfId="2" applyFont="1" applyFill="1" applyBorder="1" applyAlignment="1" applyProtection="1">
      <alignment horizontal="center" vertical="center" wrapText="1"/>
      <protection hidden="1"/>
    </xf>
    <xf numFmtId="0" fontId="9" fillId="0" borderId="26" xfId="2" applyFont="1" applyFill="1" applyBorder="1" applyAlignment="1" applyProtection="1">
      <alignment horizontal="center" vertical="center" wrapText="1"/>
      <protection hidden="1"/>
    </xf>
    <xf numFmtId="0" fontId="9" fillId="0" borderId="27" xfId="2" applyFont="1" applyFill="1" applyBorder="1" applyAlignment="1" applyProtection="1">
      <alignment horizontal="center" vertical="center" wrapText="1"/>
      <protection hidden="1"/>
    </xf>
    <xf numFmtId="0" fontId="9" fillId="0" borderId="22" xfId="2" applyFont="1" applyFill="1" applyBorder="1" applyAlignment="1" applyProtection="1">
      <alignment horizontal="center" vertical="center" wrapText="1"/>
      <protection hidden="1"/>
    </xf>
    <xf numFmtId="0" fontId="9" fillId="0" borderId="23" xfId="2" applyFont="1" applyFill="1" applyBorder="1" applyAlignment="1" applyProtection="1">
      <alignment horizontal="center" vertical="center" wrapText="1"/>
      <protection hidden="1"/>
    </xf>
    <xf numFmtId="0" fontId="9" fillId="0" borderId="24" xfId="2" applyFont="1" applyFill="1" applyBorder="1" applyAlignment="1" applyProtection="1">
      <alignment horizontal="center" vertical="center" wrapText="1"/>
      <protection hidden="1"/>
    </xf>
    <xf numFmtId="2" fontId="47" fillId="0" borderId="39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5" xfId="0" applyFont="1" applyBorder="1" applyAlignment="1">
      <alignment horizontal="center"/>
    </xf>
  </cellXfs>
  <cellStyles count="1767">
    <cellStyle name="20% - Акцент1 2 2" xfId="3"/>
    <cellStyle name="20% - Акцент1 2 3" xfId="4"/>
    <cellStyle name="20% - Акцент1 2 4" xfId="5"/>
    <cellStyle name="20% - Акцент1 2 5" xfId="6"/>
    <cellStyle name="20% - Акцент1 2 6" xfId="7"/>
    <cellStyle name="20% - Акцент1 2 7" xfId="8"/>
    <cellStyle name="20% - Акцент1 3 2" xfId="9"/>
    <cellStyle name="20% - Акцент1 3 3" xfId="10"/>
    <cellStyle name="20% - Акцент1 3 4" xfId="11"/>
    <cellStyle name="20% - Акцент1 3 5" xfId="12"/>
    <cellStyle name="20% - Акцент1 3 6" xfId="13"/>
    <cellStyle name="20% - Акцент1 3 7" xfId="14"/>
    <cellStyle name="20% - Акцент1 4 2" xfId="15"/>
    <cellStyle name="20% - Акцент1 4 3" xfId="16"/>
    <cellStyle name="20% - Акцент1 4 4" xfId="17"/>
    <cellStyle name="20% - Акцент1 4 5" xfId="18"/>
    <cellStyle name="20% - Акцент1 4 6" xfId="19"/>
    <cellStyle name="20% - Акцент1 4 7" xfId="20"/>
    <cellStyle name="20% - Акцент1 5 2" xfId="21"/>
    <cellStyle name="20% - Акцент1 5 3" xfId="22"/>
    <cellStyle name="20% - Акцент1 5 4" xfId="23"/>
    <cellStyle name="20% - Акцент1 5 5" xfId="24"/>
    <cellStyle name="20% - Акцент1 5 6" xfId="25"/>
    <cellStyle name="20% - Акцент1 5 7" xfId="26"/>
    <cellStyle name="20% - Акцент1 6 2" xfId="27"/>
    <cellStyle name="20% - Акцент1 6 3" xfId="28"/>
    <cellStyle name="20% - Акцент1 6 4" xfId="29"/>
    <cellStyle name="20% - Акцент1 6 5" xfId="30"/>
    <cellStyle name="20% - Акцент1 6 6" xfId="31"/>
    <cellStyle name="20% - Акцент1 6 7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3 2" xfId="39"/>
    <cellStyle name="20% - Акцент2 3 3" xfId="40"/>
    <cellStyle name="20% - Акцент2 3 4" xfId="41"/>
    <cellStyle name="20% - Акцент2 3 5" xfId="42"/>
    <cellStyle name="20% - Акцент2 3 6" xfId="43"/>
    <cellStyle name="20% - Акцент2 3 7" xfId="44"/>
    <cellStyle name="20% - Акцент2 4 2" xfId="45"/>
    <cellStyle name="20% - Акцент2 4 3" xfId="46"/>
    <cellStyle name="20% - Акцент2 4 4" xfId="47"/>
    <cellStyle name="20% - Акцент2 4 5" xfId="48"/>
    <cellStyle name="20% - Акцент2 4 6" xfId="49"/>
    <cellStyle name="20% - Акцент2 4 7" xfId="50"/>
    <cellStyle name="20% - Акцент2 5 2" xfId="51"/>
    <cellStyle name="20% - Акцент2 5 3" xfId="52"/>
    <cellStyle name="20% - Акцент2 5 4" xfId="53"/>
    <cellStyle name="20% - Акцент2 5 5" xfId="54"/>
    <cellStyle name="20% - Акцент2 5 6" xfId="55"/>
    <cellStyle name="20% - Акцент2 5 7" xfId="56"/>
    <cellStyle name="20% - Акцент2 6 2" xfId="57"/>
    <cellStyle name="20% - Акцент2 6 3" xfId="58"/>
    <cellStyle name="20% - Акцент2 6 4" xfId="59"/>
    <cellStyle name="20% - Акцент2 6 5" xfId="60"/>
    <cellStyle name="20% - Акцент2 6 6" xfId="61"/>
    <cellStyle name="20% - Акцент2 6 7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2 7" xfId="68"/>
    <cellStyle name="20% - Акцент3 3 2" xfId="69"/>
    <cellStyle name="20% - Акцент3 3 3" xfId="70"/>
    <cellStyle name="20% - Акцент3 3 4" xfId="71"/>
    <cellStyle name="20% - Акцент3 3 5" xfId="72"/>
    <cellStyle name="20% - Акцент3 3 6" xfId="73"/>
    <cellStyle name="20% - Акцент3 3 7" xfId="74"/>
    <cellStyle name="20% - Акцент3 4 2" xfId="75"/>
    <cellStyle name="20% - Акцент3 4 3" xfId="76"/>
    <cellStyle name="20% - Акцент3 4 4" xfId="77"/>
    <cellStyle name="20% - Акцент3 4 5" xfId="78"/>
    <cellStyle name="20% - Акцент3 4 6" xfId="79"/>
    <cellStyle name="20% - Акцент3 4 7" xfId="80"/>
    <cellStyle name="20% - Акцент3 5 2" xfId="81"/>
    <cellStyle name="20% - Акцент3 5 3" xfId="82"/>
    <cellStyle name="20% - Акцент3 5 4" xfId="83"/>
    <cellStyle name="20% - Акцент3 5 5" xfId="84"/>
    <cellStyle name="20% - Акцент3 5 6" xfId="85"/>
    <cellStyle name="20% - Акцент3 5 7" xfId="86"/>
    <cellStyle name="20% - Акцент3 6 2" xfId="87"/>
    <cellStyle name="20% - Акцент3 6 3" xfId="88"/>
    <cellStyle name="20% - Акцент3 6 4" xfId="89"/>
    <cellStyle name="20% - Акцент3 6 5" xfId="90"/>
    <cellStyle name="20% - Акцент3 6 6" xfId="91"/>
    <cellStyle name="20% - Акцент3 6 7" xfId="92"/>
    <cellStyle name="20% - Акцент4 2 2" xfId="93"/>
    <cellStyle name="20% - Акцент4 2 3" xfId="94"/>
    <cellStyle name="20% - Акцент4 2 4" xfId="95"/>
    <cellStyle name="20% - Акцент4 2 5" xfId="96"/>
    <cellStyle name="20% - Акцент4 2 6" xfId="97"/>
    <cellStyle name="20% - Акцент4 2 7" xfId="98"/>
    <cellStyle name="20% - Акцент4 3 2" xfId="99"/>
    <cellStyle name="20% - Акцент4 3 3" xfId="100"/>
    <cellStyle name="20% - Акцент4 3 4" xfId="101"/>
    <cellStyle name="20% - Акцент4 3 5" xfId="102"/>
    <cellStyle name="20% - Акцент4 3 6" xfId="103"/>
    <cellStyle name="20% - Акцент4 3 7" xfId="104"/>
    <cellStyle name="20% - Акцент4 4 2" xfId="105"/>
    <cellStyle name="20% - Акцент4 4 3" xfId="106"/>
    <cellStyle name="20% - Акцент4 4 4" xfId="107"/>
    <cellStyle name="20% - Акцент4 4 5" xfId="108"/>
    <cellStyle name="20% - Акцент4 4 6" xfId="109"/>
    <cellStyle name="20% - Акцент4 4 7" xfId="110"/>
    <cellStyle name="20% - Акцент4 5 2" xfId="111"/>
    <cellStyle name="20% - Акцент4 5 3" xfId="112"/>
    <cellStyle name="20% - Акцент4 5 4" xfId="113"/>
    <cellStyle name="20% - Акцент4 5 5" xfId="114"/>
    <cellStyle name="20% - Акцент4 5 6" xfId="115"/>
    <cellStyle name="20% - Акцент4 5 7" xfId="116"/>
    <cellStyle name="20% - Акцент4 6 2" xfId="117"/>
    <cellStyle name="20% - Акцент4 6 3" xfId="118"/>
    <cellStyle name="20% - Акцент4 6 4" xfId="119"/>
    <cellStyle name="20% - Акцент4 6 5" xfId="120"/>
    <cellStyle name="20% - Акцент4 6 6" xfId="121"/>
    <cellStyle name="20% - Акцент4 6 7" xfId="122"/>
    <cellStyle name="20% - Акцент5 2 2" xfId="123"/>
    <cellStyle name="20% - Акцент5 2 3" xfId="124"/>
    <cellStyle name="20% - Акцент5 2 4" xfId="125"/>
    <cellStyle name="20% - Акцент5 2 5" xfId="126"/>
    <cellStyle name="20% - Акцент5 2 6" xfId="127"/>
    <cellStyle name="20% - Акцент5 2 7" xfId="128"/>
    <cellStyle name="20% - Акцент5 3 2" xfId="129"/>
    <cellStyle name="20% - Акцент5 3 3" xfId="130"/>
    <cellStyle name="20% - Акцент5 3 4" xfId="131"/>
    <cellStyle name="20% - Акцент5 3 5" xfId="132"/>
    <cellStyle name="20% - Акцент5 3 6" xfId="133"/>
    <cellStyle name="20% - Акцент5 3 7" xfId="134"/>
    <cellStyle name="20% - Акцент5 4 2" xfId="135"/>
    <cellStyle name="20% - Акцент5 4 3" xfId="136"/>
    <cellStyle name="20% - Акцент5 4 4" xfId="137"/>
    <cellStyle name="20% - Акцент5 4 5" xfId="138"/>
    <cellStyle name="20% - Акцент5 4 6" xfId="139"/>
    <cellStyle name="20% - Акцент5 4 7" xfId="140"/>
    <cellStyle name="20% - Акцент5 5 2" xfId="141"/>
    <cellStyle name="20% - Акцент5 5 3" xfId="142"/>
    <cellStyle name="20% - Акцент5 5 4" xfId="143"/>
    <cellStyle name="20% - Акцент5 5 5" xfId="144"/>
    <cellStyle name="20% - Акцент5 5 6" xfId="145"/>
    <cellStyle name="20% - Акцент5 5 7" xfId="146"/>
    <cellStyle name="20% - Акцент5 6 2" xfId="147"/>
    <cellStyle name="20% - Акцент5 6 3" xfId="148"/>
    <cellStyle name="20% - Акцент5 6 4" xfId="149"/>
    <cellStyle name="20% - Акцент5 6 5" xfId="150"/>
    <cellStyle name="20% - Акцент5 6 6" xfId="151"/>
    <cellStyle name="20% - Акцент5 6 7" xfId="152"/>
    <cellStyle name="20% - Акцент6 2 2" xfId="153"/>
    <cellStyle name="20% - Акцент6 2 3" xfId="154"/>
    <cellStyle name="20% - Акцент6 2 4" xfId="155"/>
    <cellStyle name="20% - Акцент6 2 5" xfId="156"/>
    <cellStyle name="20% - Акцент6 2 6" xfId="157"/>
    <cellStyle name="20% - Акцент6 2 7" xfId="158"/>
    <cellStyle name="20% - Акцент6 3 2" xfId="159"/>
    <cellStyle name="20% - Акцент6 3 3" xfId="160"/>
    <cellStyle name="20% - Акцент6 3 4" xfId="161"/>
    <cellStyle name="20% - Акцент6 3 5" xfId="162"/>
    <cellStyle name="20% - Акцент6 3 6" xfId="163"/>
    <cellStyle name="20% - Акцент6 3 7" xfId="164"/>
    <cellStyle name="20% - Акцент6 4 2" xfId="165"/>
    <cellStyle name="20% - Акцент6 4 3" xfId="166"/>
    <cellStyle name="20% - Акцент6 4 4" xfId="167"/>
    <cellStyle name="20% - Акцент6 4 5" xfId="168"/>
    <cellStyle name="20% - Акцент6 4 6" xfId="169"/>
    <cellStyle name="20% - Акцент6 4 7" xfId="170"/>
    <cellStyle name="20% - Акцент6 5 2" xfId="171"/>
    <cellStyle name="20% - Акцент6 5 3" xfId="172"/>
    <cellStyle name="20% - Акцент6 5 4" xfId="173"/>
    <cellStyle name="20% - Акцент6 5 5" xfId="174"/>
    <cellStyle name="20% - Акцент6 5 6" xfId="175"/>
    <cellStyle name="20% - Акцент6 5 7" xfId="176"/>
    <cellStyle name="20% - Акцент6 6 2" xfId="177"/>
    <cellStyle name="20% - Акцент6 6 3" xfId="178"/>
    <cellStyle name="20% - Акцент6 6 4" xfId="179"/>
    <cellStyle name="20% - Акцент6 6 5" xfId="180"/>
    <cellStyle name="20% - Акцент6 6 6" xfId="181"/>
    <cellStyle name="20% - Акцент6 6 7" xfId="182"/>
    <cellStyle name="40% - Акцент1 2 2" xfId="183"/>
    <cellStyle name="40% - Акцент1 2 3" xfId="184"/>
    <cellStyle name="40% - Акцент1 2 4" xfId="185"/>
    <cellStyle name="40% - Акцент1 2 5" xfId="186"/>
    <cellStyle name="40% - Акцент1 2 6" xfId="187"/>
    <cellStyle name="40% - Акцент1 2 7" xfId="188"/>
    <cellStyle name="40% - Акцент1 3 2" xfId="189"/>
    <cellStyle name="40% - Акцент1 3 3" xfId="190"/>
    <cellStyle name="40% - Акцент1 3 4" xfId="191"/>
    <cellStyle name="40% - Акцент1 3 5" xfId="192"/>
    <cellStyle name="40% - Акцент1 3 6" xfId="193"/>
    <cellStyle name="40% - Акцент1 3 7" xfId="194"/>
    <cellStyle name="40% - Акцент1 4 2" xfId="195"/>
    <cellStyle name="40% - Акцент1 4 3" xfId="196"/>
    <cellStyle name="40% - Акцент1 4 4" xfId="197"/>
    <cellStyle name="40% - Акцент1 4 5" xfId="198"/>
    <cellStyle name="40% - Акцент1 4 6" xfId="199"/>
    <cellStyle name="40% - Акцент1 4 7" xfId="200"/>
    <cellStyle name="40% - Акцент1 5 2" xfId="201"/>
    <cellStyle name="40% - Акцент1 5 3" xfId="202"/>
    <cellStyle name="40% - Акцент1 5 4" xfId="203"/>
    <cellStyle name="40% - Акцент1 5 5" xfId="204"/>
    <cellStyle name="40% - Акцент1 5 6" xfId="205"/>
    <cellStyle name="40% - Акцент1 5 7" xfId="206"/>
    <cellStyle name="40% - Акцент1 6 2" xfId="207"/>
    <cellStyle name="40% - Акцент1 6 3" xfId="208"/>
    <cellStyle name="40% - Акцент1 6 4" xfId="209"/>
    <cellStyle name="40% - Акцент1 6 5" xfId="210"/>
    <cellStyle name="40% - Акцент1 6 6" xfId="211"/>
    <cellStyle name="40% - Акцент1 6 7" xfId="212"/>
    <cellStyle name="40% - Акцент2 2 2" xfId="213"/>
    <cellStyle name="40% - Акцент2 2 3" xfId="214"/>
    <cellStyle name="40% - Акцент2 2 4" xfId="215"/>
    <cellStyle name="40% - Акцент2 2 5" xfId="216"/>
    <cellStyle name="40% - Акцент2 2 6" xfId="217"/>
    <cellStyle name="40% - Акцент2 2 7" xfId="218"/>
    <cellStyle name="40% - Акцент2 3 2" xfId="219"/>
    <cellStyle name="40% - Акцент2 3 3" xfId="220"/>
    <cellStyle name="40% - Акцент2 3 4" xfId="221"/>
    <cellStyle name="40% - Акцент2 3 5" xfId="222"/>
    <cellStyle name="40% - Акцент2 3 6" xfId="223"/>
    <cellStyle name="40% - Акцент2 3 7" xfId="224"/>
    <cellStyle name="40% - Акцент2 4 2" xfId="225"/>
    <cellStyle name="40% - Акцент2 4 3" xfId="226"/>
    <cellStyle name="40% - Акцент2 4 4" xfId="227"/>
    <cellStyle name="40% - Акцент2 4 5" xfId="228"/>
    <cellStyle name="40% - Акцент2 4 6" xfId="229"/>
    <cellStyle name="40% - Акцент2 4 7" xfId="230"/>
    <cellStyle name="40% - Акцент2 5 2" xfId="231"/>
    <cellStyle name="40% - Акцент2 5 3" xfId="232"/>
    <cellStyle name="40% - Акцент2 5 4" xfId="233"/>
    <cellStyle name="40% - Акцент2 5 5" xfId="234"/>
    <cellStyle name="40% - Акцент2 5 6" xfId="235"/>
    <cellStyle name="40% - Акцент2 5 7" xfId="236"/>
    <cellStyle name="40% - Акцент2 6 2" xfId="237"/>
    <cellStyle name="40% - Акцент2 6 3" xfId="238"/>
    <cellStyle name="40% - Акцент2 6 4" xfId="239"/>
    <cellStyle name="40% - Акцент2 6 5" xfId="240"/>
    <cellStyle name="40% - Акцент2 6 6" xfId="241"/>
    <cellStyle name="40% - Акцент2 6 7" xfId="242"/>
    <cellStyle name="40% - Акцент3 2 2" xfId="243"/>
    <cellStyle name="40% - Акцент3 2 3" xfId="244"/>
    <cellStyle name="40% - Акцент3 2 4" xfId="245"/>
    <cellStyle name="40% - Акцент3 2 5" xfId="246"/>
    <cellStyle name="40% - Акцент3 2 6" xfId="247"/>
    <cellStyle name="40% - Акцент3 2 7" xfId="248"/>
    <cellStyle name="40% - Акцент3 3 2" xfId="249"/>
    <cellStyle name="40% - Акцент3 3 3" xfId="250"/>
    <cellStyle name="40% - Акцент3 3 4" xfId="251"/>
    <cellStyle name="40% - Акцент3 3 5" xfId="252"/>
    <cellStyle name="40% - Акцент3 3 6" xfId="253"/>
    <cellStyle name="40% - Акцент3 3 7" xfId="254"/>
    <cellStyle name="40% - Акцент3 4 2" xfId="255"/>
    <cellStyle name="40% - Акцент3 4 3" xfId="256"/>
    <cellStyle name="40% - Акцент3 4 4" xfId="257"/>
    <cellStyle name="40% - Акцент3 4 5" xfId="258"/>
    <cellStyle name="40% - Акцент3 4 6" xfId="259"/>
    <cellStyle name="40% - Акцент3 4 7" xfId="260"/>
    <cellStyle name="40% - Акцент3 5 2" xfId="261"/>
    <cellStyle name="40% - Акцент3 5 3" xfId="262"/>
    <cellStyle name="40% - Акцент3 5 4" xfId="263"/>
    <cellStyle name="40% - Акцент3 5 5" xfId="264"/>
    <cellStyle name="40% - Акцент3 5 6" xfId="265"/>
    <cellStyle name="40% - Акцент3 5 7" xfId="266"/>
    <cellStyle name="40% - Акцент3 6 2" xfId="267"/>
    <cellStyle name="40% - Акцент3 6 3" xfId="268"/>
    <cellStyle name="40% - Акцент3 6 4" xfId="269"/>
    <cellStyle name="40% - Акцент3 6 5" xfId="270"/>
    <cellStyle name="40% - Акцент3 6 6" xfId="271"/>
    <cellStyle name="40% - Акцент3 6 7" xfId="272"/>
    <cellStyle name="40% - Акцент4 2 2" xfId="273"/>
    <cellStyle name="40% - Акцент4 2 3" xfId="274"/>
    <cellStyle name="40% - Акцент4 2 4" xfId="275"/>
    <cellStyle name="40% - Акцент4 2 5" xfId="276"/>
    <cellStyle name="40% - Акцент4 2 6" xfId="277"/>
    <cellStyle name="40% - Акцент4 2 7" xfId="278"/>
    <cellStyle name="40% - Акцент4 3 2" xfId="279"/>
    <cellStyle name="40% - Акцент4 3 3" xfId="280"/>
    <cellStyle name="40% - Акцент4 3 4" xfId="281"/>
    <cellStyle name="40% - Акцент4 3 5" xfId="282"/>
    <cellStyle name="40% - Акцент4 3 6" xfId="283"/>
    <cellStyle name="40% - Акцент4 3 7" xfId="284"/>
    <cellStyle name="40% - Акцент4 4 2" xfId="285"/>
    <cellStyle name="40% - Акцент4 4 3" xfId="286"/>
    <cellStyle name="40% - Акцент4 4 4" xfId="287"/>
    <cellStyle name="40% - Акцент4 4 5" xfId="288"/>
    <cellStyle name="40% - Акцент4 4 6" xfId="289"/>
    <cellStyle name="40% - Акцент4 4 7" xfId="290"/>
    <cellStyle name="40% - Акцент4 5 2" xfId="291"/>
    <cellStyle name="40% - Акцент4 5 3" xfId="292"/>
    <cellStyle name="40% - Акцент4 5 4" xfId="293"/>
    <cellStyle name="40% - Акцент4 5 5" xfId="294"/>
    <cellStyle name="40% - Акцент4 5 6" xfId="295"/>
    <cellStyle name="40% - Акцент4 5 7" xfId="296"/>
    <cellStyle name="40% - Акцент4 6 2" xfId="297"/>
    <cellStyle name="40% - Акцент4 6 3" xfId="298"/>
    <cellStyle name="40% - Акцент4 6 4" xfId="299"/>
    <cellStyle name="40% - Акцент4 6 5" xfId="300"/>
    <cellStyle name="40% - Акцент4 6 6" xfId="301"/>
    <cellStyle name="40% - Акцент4 6 7" xfId="302"/>
    <cellStyle name="40% - Акцент5 2 2" xfId="303"/>
    <cellStyle name="40% - Акцент5 2 3" xfId="304"/>
    <cellStyle name="40% - Акцент5 2 4" xfId="305"/>
    <cellStyle name="40% - Акцент5 2 5" xfId="306"/>
    <cellStyle name="40% - Акцент5 2 6" xfId="307"/>
    <cellStyle name="40% - Акцент5 2 7" xfId="308"/>
    <cellStyle name="40% - Акцент5 3 2" xfId="309"/>
    <cellStyle name="40% - Акцент5 3 3" xfId="310"/>
    <cellStyle name="40% - Акцент5 3 4" xfId="311"/>
    <cellStyle name="40% - Акцент5 3 5" xfId="312"/>
    <cellStyle name="40% - Акцент5 3 6" xfId="313"/>
    <cellStyle name="40% - Акцент5 3 7" xfId="314"/>
    <cellStyle name="40% - Акцент5 4 2" xfId="315"/>
    <cellStyle name="40% - Акцент5 4 3" xfId="316"/>
    <cellStyle name="40% - Акцент5 4 4" xfId="317"/>
    <cellStyle name="40% - Акцент5 4 5" xfId="318"/>
    <cellStyle name="40% - Акцент5 4 6" xfId="319"/>
    <cellStyle name="40% - Акцент5 4 7" xfId="320"/>
    <cellStyle name="40% - Акцент5 5 2" xfId="321"/>
    <cellStyle name="40% - Акцент5 5 3" xfId="322"/>
    <cellStyle name="40% - Акцент5 5 4" xfId="323"/>
    <cellStyle name="40% - Акцент5 5 5" xfId="324"/>
    <cellStyle name="40% - Акцент5 5 6" xfId="325"/>
    <cellStyle name="40% - Акцент5 5 7" xfId="326"/>
    <cellStyle name="40% - Акцент5 6 2" xfId="327"/>
    <cellStyle name="40% - Акцент5 6 3" xfId="328"/>
    <cellStyle name="40% - Акцент5 6 4" xfId="329"/>
    <cellStyle name="40% - Акцент5 6 5" xfId="330"/>
    <cellStyle name="40% - Акцент5 6 6" xfId="331"/>
    <cellStyle name="40% - Акцент5 6 7" xfId="332"/>
    <cellStyle name="40% - Акцент6 2 2" xfId="333"/>
    <cellStyle name="40% - Акцент6 2 3" xfId="334"/>
    <cellStyle name="40% - Акцент6 2 4" xfId="335"/>
    <cellStyle name="40% - Акцент6 2 5" xfId="336"/>
    <cellStyle name="40% - Акцент6 2 6" xfId="337"/>
    <cellStyle name="40% - Акцент6 2 7" xfId="338"/>
    <cellStyle name="40% - Акцент6 3 2" xfId="339"/>
    <cellStyle name="40% - Акцент6 3 3" xfId="340"/>
    <cellStyle name="40% - Акцент6 3 4" xfId="341"/>
    <cellStyle name="40% - Акцент6 3 5" xfId="342"/>
    <cellStyle name="40% - Акцент6 3 6" xfId="343"/>
    <cellStyle name="40% - Акцент6 3 7" xfId="344"/>
    <cellStyle name="40% - Акцент6 4 2" xfId="345"/>
    <cellStyle name="40% - Акцент6 4 3" xfId="346"/>
    <cellStyle name="40% - Акцент6 4 4" xfId="347"/>
    <cellStyle name="40% - Акцент6 4 5" xfId="348"/>
    <cellStyle name="40% - Акцент6 4 6" xfId="349"/>
    <cellStyle name="40% - Акцент6 4 7" xfId="350"/>
    <cellStyle name="40% - Акцент6 5 2" xfId="351"/>
    <cellStyle name="40% - Акцент6 5 3" xfId="352"/>
    <cellStyle name="40% - Акцент6 5 4" xfId="353"/>
    <cellStyle name="40% - Акцент6 5 5" xfId="354"/>
    <cellStyle name="40% - Акцент6 5 6" xfId="355"/>
    <cellStyle name="40% - Акцент6 5 7" xfId="356"/>
    <cellStyle name="40% - Акцент6 6 2" xfId="357"/>
    <cellStyle name="40% - Акцент6 6 3" xfId="358"/>
    <cellStyle name="40% - Акцент6 6 4" xfId="359"/>
    <cellStyle name="40% - Акцент6 6 5" xfId="360"/>
    <cellStyle name="40% - Акцент6 6 6" xfId="361"/>
    <cellStyle name="40% - Акцент6 6 7" xfId="362"/>
    <cellStyle name="60% - Акцент1 2 2" xfId="363"/>
    <cellStyle name="60% - Акцент1 2 3" xfId="364"/>
    <cellStyle name="60% - Акцент1 2 4" xfId="365"/>
    <cellStyle name="60% - Акцент1 2 5" xfId="366"/>
    <cellStyle name="60% - Акцент1 2 6" xfId="367"/>
    <cellStyle name="60% - Акцент1 2 7" xfId="368"/>
    <cellStyle name="60% - Акцент1 3 2" xfId="369"/>
    <cellStyle name="60% - Акцент1 3 3" xfId="370"/>
    <cellStyle name="60% - Акцент1 3 4" xfId="371"/>
    <cellStyle name="60% - Акцент1 3 5" xfId="372"/>
    <cellStyle name="60% - Акцент1 3 6" xfId="373"/>
    <cellStyle name="60% - Акцент1 3 7" xfId="374"/>
    <cellStyle name="60% - Акцент1 4 2" xfId="375"/>
    <cellStyle name="60% - Акцент1 4 3" xfId="376"/>
    <cellStyle name="60% - Акцент1 4 4" xfId="377"/>
    <cellStyle name="60% - Акцент1 4 5" xfId="378"/>
    <cellStyle name="60% - Акцент1 4 6" xfId="379"/>
    <cellStyle name="60% - Акцент1 4 7" xfId="380"/>
    <cellStyle name="60% - Акцент1 5 2" xfId="381"/>
    <cellStyle name="60% - Акцент1 5 3" xfId="382"/>
    <cellStyle name="60% - Акцент1 5 4" xfId="383"/>
    <cellStyle name="60% - Акцент1 5 5" xfId="384"/>
    <cellStyle name="60% - Акцент1 5 6" xfId="385"/>
    <cellStyle name="60% - Акцент1 5 7" xfId="386"/>
    <cellStyle name="60% - Акцент1 6 2" xfId="387"/>
    <cellStyle name="60% - Акцент1 6 3" xfId="388"/>
    <cellStyle name="60% - Акцент1 6 4" xfId="389"/>
    <cellStyle name="60% - Акцент1 6 5" xfId="390"/>
    <cellStyle name="60% - Акцент1 6 6" xfId="391"/>
    <cellStyle name="60% - Акцент1 6 7" xfId="392"/>
    <cellStyle name="60% - Акцент2 2 2" xfId="393"/>
    <cellStyle name="60% - Акцент2 2 3" xfId="394"/>
    <cellStyle name="60% - Акцент2 2 4" xfId="395"/>
    <cellStyle name="60% - Акцент2 2 5" xfId="396"/>
    <cellStyle name="60% - Акцент2 2 6" xfId="397"/>
    <cellStyle name="60% - Акцент2 2 7" xfId="398"/>
    <cellStyle name="60% - Акцент2 3 2" xfId="399"/>
    <cellStyle name="60% - Акцент2 3 3" xfId="400"/>
    <cellStyle name="60% - Акцент2 3 4" xfId="401"/>
    <cellStyle name="60% - Акцент2 3 5" xfId="402"/>
    <cellStyle name="60% - Акцент2 3 6" xfId="403"/>
    <cellStyle name="60% - Акцент2 3 7" xfId="404"/>
    <cellStyle name="60% - Акцент2 4 2" xfId="405"/>
    <cellStyle name="60% - Акцент2 4 3" xfId="406"/>
    <cellStyle name="60% - Акцент2 4 4" xfId="407"/>
    <cellStyle name="60% - Акцент2 4 5" xfId="408"/>
    <cellStyle name="60% - Акцент2 4 6" xfId="409"/>
    <cellStyle name="60% - Акцент2 4 7" xfId="410"/>
    <cellStyle name="60% - Акцент2 5 2" xfId="411"/>
    <cellStyle name="60% - Акцент2 5 3" xfId="412"/>
    <cellStyle name="60% - Акцент2 5 4" xfId="413"/>
    <cellStyle name="60% - Акцент2 5 5" xfId="414"/>
    <cellStyle name="60% - Акцент2 5 6" xfId="415"/>
    <cellStyle name="60% - Акцент2 5 7" xfId="416"/>
    <cellStyle name="60% - Акцент2 6 2" xfId="417"/>
    <cellStyle name="60% - Акцент2 6 3" xfId="418"/>
    <cellStyle name="60% - Акцент2 6 4" xfId="419"/>
    <cellStyle name="60% - Акцент2 6 5" xfId="420"/>
    <cellStyle name="60% - Акцент2 6 6" xfId="421"/>
    <cellStyle name="60% - Акцент2 6 7" xfId="422"/>
    <cellStyle name="60% - Акцент3 2 2" xfId="423"/>
    <cellStyle name="60% - Акцент3 2 3" xfId="424"/>
    <cellStyle name="60% - Акцент3 2 4" xfId="425"/>
    <cellStyle name="60% - Акцент3 2 5" xfId="426"/>
    <cellStyle name="60% - Акцент3 2 6" xfId="427"/>
    <cellStyle name="60% - Акцент3 2 7" xfId="428"/>
    <cellStyle name="60% - Акцент3 3 2" xfId="429"/>
    <cellStyle name="60% - Акцент3 3 3" xfId="430"/>
    <cellStyle name="60% - Акцент3 3 4" xfId="431"/>
    <cellStyle name="60% - Акцент3 3 5" xfId="432"/>
    <cellStyle name="60% - Акцент3 3 6" xfId="433"/>
    <cellStyle name="60% - Акцент3 3 7" xfId="434"/>
    <cellStyle name="60% - Акцент3 4 2" xfId="435"/>
    <cellStyle name="60% - Акцент3 4 3" xfId="436"/>
    <cellStyle name="60% - Акцент3 4 4" xfId="437"/>
    <cellStyle name="60% - Акцент3 4 5" xfId="438"/>
    <cellStyle name="60% - Акцент3 4 6" xfId="439"/>
    <cellStyle name="60% - Акцент3 4 7" xfId="440"/>
    <cellStyle name="60% - Акцент3 5 2" xfId="441"/>
    <cellStyle name="60% - Акцент3 5 3" xfId="442"/>
    <cellStyle name="60% - Акцент3 5 4" xfId="443"/>
    <cellStyle name="60% - Акцент3 5 5" xfId="444"/>
    <cellStyle name="60% - Акцент3 5 6" xfId="445"/>
    <cellStyle name="60% - Акцент3 5 7" xfId="446"/>
    <cellStyle name="60% - Акцент3 6 2" xfId="447"/>
    <cellStyle name="60% - Акцент3 6 3" xfId="448"/>
    <cellStyle name="60% - Акцент3 6 4" xfId="449"/>
    <cellStyle name="60% - Акцент3 6 5" xfId="450"/>
    <cellStyle name="60% - Акцент3 6 6" xfId="451"/>
    <cellStyle name="60% - Акцент3 6 7" xfId="452"/>
    <cellStyle name="60% - Акцент4 2 2" xfId="453"/>
    <cellStyle name="60% - Акцент4 2 3" xfId="454"/>
    <cellStyle name="60% - Акцент4 2 4" xfId="455"/>
    <cellStyle name="60% - Акцент4 2 5" xfId="456"/>
    <cellStyle name="60% - Акцент4 2 6" xfId="457"/>
    <cellStyle name="60% - Акцент4 2 7" xfId="458"/>
    <cellStyle name="60% - Акцент4 3 2" xfId="459"/>
    <cellStyle name="60% - Акцент4 3 3" xfId="460"/>
    <cellStyle name="60% - Акцент4 3 4" xfId="461"/>
    <cellStyle name="60% - Акцент4 3 5" xfId="462"/>
    <cellStyle name="60% - Акцент4 3 6" xfId="463"/>
    <cellStyle name="60% - Акцент4 3 7" xfId="464"/>
    <cellStyle name="60% - Акцент4 4 2" xfId="465"/>
    <cellStyle name="60% - Акцент4 4 3" xfId="466"/>
    <cellStyle name="60% - Акцент4 4 4" xfId="467"/>
    <cellStyle name="60% - Акцент4 4 5" xfId="468"/>
    <cellStyle name="60% - Акцент4 4 6" xfId="469"/>
    <cellStyle name="60% - Акцент4 4 7" xfId="470"/>
    <cellStyle name="60% - Акцент4 5 2" xfId="471"/>
    <cellStyle name="60% - Акцент4 5 3" xfId="472"/>
    <cellStyle name="60% - Акцент4 5 4" xfId="473"/>
    <cellStyle name="60% - Акцент4 5 5" xfId="474"/>
    <cellStyle name="60% - Акцент4 5 6" xfId="475"/>
    <cellStyle name="60% - Акцент4 5 7" xfId="476"/>
    <cellStyle name="60% - Акцент4 6 2" xfId="477"/>
    <cellStyle name="60% - Акцент4 6 3" xfId="478"/>
    <cellStyle name="60% - Акцент4 6 4" xfId="479"/>
    <cellStyle name="60% - Акцент4 6 5" xfId="480"/>
    <cellStyle name="60% - Акцент4 6 6" xfId="481"/>
    <cellStyle name="60% - Акцент4 6 7" xfId="482"/>
    <cellStyle name="60% - Акцент5 2 2" xfId="483"/>
    <cellStyle name="60% - Акцент5 2 3" xfId="484"/>
    <cellStyle name="60% - Акцент5 2 4" xfId="485"/>
    <cellStyle name="60% - Акцент5 2 5" xfId="486"/>
    <cellStyle name="60% - Акцент5 2 6" xfId="487"/>
    <cellStyle name="60% - Акцент5 2 7" xfId="488"/>
    <cellStyle name="60% - Акцент5 3 2" xfId="489"/>
    <cellStyle name="60% - Акцент5 3 3" xfId="490"/>
    <cellStyle name="60% - Акцент5 3 4" xfId="491"/>
    <cellStyle name="60% - Акцент5 3 5" xfId="492"/>
    <cellStyle name="60% - Акцент5 3 6" xfId="493"/>
    <cellStyle name="60% - Акцент5 3 7" xfId="494"/>
    <cellStyle name="60% - Акцент5 4 2" xfId="495"/>
    <cellStyle name="60% - Акцент5 4 3" xfId="496"/>
    <cellStyle name="60% - Акцент5 4 4" xfId="497"/>
    <cellStyle name="60% - Акцент5 4 5" xfId="498"/>
    <cellStyle name="60% - Акцент5 4 6" xfId="499"/>
    <cellStyle name="60% - Акцент5 4 7" xfId="500"/>
    <cellStyle name="60% - Акцент5 5 2" xfId="501"/>
    <cellStyle name="60% - Акцент5 5 3" xfId="502"/>
    <cellStyle name="60% - Акцент5 5 4" xfId="503"/>
    <cellStyle name="60% - Акцент5 5 5" xfId="504"/>
    <cellStyle name="60% - Акцент5 5 6" xfId="505"/>
    <cellStyle name="60% - Акцент5 5 7" xfId="506"/>
    <cellStyle name="60% - Акцент5 6 2" xfId="507"/>
    <cellStyle name="60% - Акцент5 6 3" xfId="508"/>
    <cellStyle name="60% - Акцент5 6 4" xfId="509"/>
    <cellStyle name="60% - Акцент5 6 5" xfId="510"/>
    <cellStyle name="60% - Акцент5 6 6" xfId="511"/>
    <cellStyle name="60% - Акцент5 6 7" xfId="512"/>
    <cellStyle name="60% - Акцент6 2 2" xfId="513"/>
    <cellStyle name="60% - Акцент6 2 3" xfId="514"/>
    <cellStyle name="60% - Акцент6 2 4" xfId="515"/>
    <cellStyle name="60% - Акцент6 2 5" xfId="516"/>
    <cellStyle name="60% - Акцент6 2 6" xfId="517"/>
    <cellStyle name="60% - Акцент6 2 7" xfId="518"/>
    <cellStyle name="60% - Акцент6 3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4 2" xfId="525"/>
    <cellStyle name="60% - Акцент6 4 3" xfId="526"/>
    <cellStyle name="60% - Акцент6 4 4" xfId="527"/>
    <cellStyle name="60% - Акцент6 4 5" xfId="528"/>
    <cellStyle name="60% - Акцент6 4 6" xfId="529"/>
    <cellStyle name="60% - Акцент6 4 7" xfId="530"/>
    <cellStyle name="60% - Акцент6 5 2" xfId="531"/>
    <cellStyle name="60% - Акцент6 5 3" xfId="532"/>
    <cellStyle name="60% - Акцент6 5 4" xfId="533"/>
    <cellStyle name="60% - Акцент6 5 5" xfId="534"/>
    <cellStyle name="60% - Акцент6 5 6" xfId="535"/>
    <cellStyle name="60% - Акцент6 5 7" xfId="536"/>
    <cellStyle name="60% - Акцент6 6 2" xfId="537"/>
    <cellStyle name="60% - Акцент6 6 3" xfId="538"/>
    <cellStyle name="60% - Акцент6 6 4" xfId="539"/>
    <cellStyle name="60% - Акцент6 6 5" xfId="540"/>
    <cellStyle name="60% - Акцент6 6 6" xfId="541"/>
    <cellStyle name="60% - Акцент6 6 7" xfId="542"/>
    <cellStyle name="Comma [0]_laroux" xfId="543"/>
    <cellStyle name="Comma_DSPLIST" xfId="544"/>
    <cellStyle name="Currency [0]" xfId="545"/>
    <cellStyle name="Currency [0] 2" xfId="546"/>
    <cellStyle name="Currency [0] 3" xfId="547"/>
    <cellStyle name="Currency [0] 4" xfId="548"/>
    <cellStyle name="Currency [0]_DSPLIST" xfId="549"/>
    <cellStyle name="Currency_DSPLIST" xfId="550"/>
    <cellStyle name="Euro" xfId="551"/>
    <cellStyle name="Milliers [0]_Conversion Summary" xfId="552"/>
    <cellStyle name="Milliers_Conversion Summary" xfId="553"/>
    <cellStyle name="Monйtaire [0]_Conversion Summary" xfId="554"/>
    <cellStyle name="Monйtaire_Conversion Summary" xfId="555"/>
    <cellStyle name="Normal_Assump." xfId="556"/>
    <cellStyle name="Normal1" xfId="557"/>
    <cellStyle name="Price_Body" xfId="558"/>
    <cellStyle name="Акцент1 2 2" xfId="559"/>
    <cellStyle name="Акцент1 2 3" xfId="560"/>
    <cellStyle name="Акцент1 2 4" xfId="561"/>
    <cellStyle name="Акцент1 2 5" xfId="562"/>
    <cellStyle name="Акцент1 2 6" xfId="563"/>
    <cellStyle name="Акцент1 2 7" xfId="564"/>
    <cellStyle name="Акцент1 3 2" xfId="565"/>
    <cellStyle name="Акцент1 3 3" xfId="566"/>
    <cellStyle name="Акцент1 3 4" xfId="567"/>
    <cellStyle name="Акцент1 3 5" xfId="568"/>
    <cellStyle name="Акцент1 3 6" xfId="569"/>
    <cellStyle name="Акцент1 3 7" xfId="570"/>
    <cellStyle name="Акцент1 4 2" xfId="571"/>
    <cellStyle name="Акцент1 4 3" xfId="572"/>
    <cellStyle name="Акцент1 4 4" xfId="573"/>
    <cellStyle name="Акцент1 4 5" xfId="574"/>
    <cellStyle name="Акцент1 4 6" xfId="575"/>
    <cellStyle name="Акцент1 4 7" xfId="576"/>
    <cellStyle name="Акцент1 5 2" xfId="577"/>
    <cellStyle name="Акцент1 5 3" xfId="578"/>
    <cellStyle name="Акцент1 5 4" xfId="579"/>
    <cellStyle name="Акцент1 5 5" xfId="580"/>
    <cellStyle name="Акцент1 5 6" xfId="581"/>
    <cellStyle name="Акцент1 5 7" xfId="582"/>
    <cellStyle name="Акцент1 6 2" xfId="583"/>
    <cellStyle name="Акцент1 6 3" xfId="584"/>
    <cellStyle name="Акцент1 6 4" xfId="585"/>
    <cellStyle name="Акцент1 6 5" xfId="586"/>
    <cellStyle name="Акцент1 6 6" xfId="587"/>
    <cellStyle name="Акцент1 6 7" xfId="588"/>
    <cellStyle name="Акцент2 2 2" xfId="589"/>
    <cellStyle name="Акцент2 2 3" xfId="590"/>
    <cellStyle name="Акцент2 2 4" xfId="591"/>
    <cellStyle name="Акцент2 2 5" xfId="592"/>
    <cellStyle name="Акцент2 2 6" xfId="593"/>
    <cellStyle name="Акцент2 2 7" xfId="594"/>
    <cellStyle name="Акцент2 3 2" xfId="595"/>
    <cellStyle name="Акцент2 3 3" xfId="596"/>
    <cellStyle name="Акцент2 3 4" xfId="597"/>
    <cellStyle name="Акцент2 3 5" xfId="598"/>
    <cellStyle name="Акцент2 3 6" xfId="599"/>
    <cellStyle name="Акцент2 3 7" xfId="600"/>
    <cellStyle name="Акцент2 4 2" xfId="601"/>
    <cellStyle name="Акцент2 4 3" xfId="602"/>
    <cellStyle name="Акцент2 4 4" xfId="603"/>
    <cellStyle name="Акцент2 4 5" xfId="604"/>
    <cellStyle name="Акцент2 4 6" xfId="605"/>
    <cellStyle name="Акцент2 4 7" xfId="606"/>
    <cellStyle name="Акцент2 5 2" xfId="607"/>
    <cellStyle name="Акцент2 5 3" xfId="608"/>
    <cellStyle name="Акцент2 5 4" xfId="609"/>
    <cellStyle name="Акцент2 5 5" xfId="610"/>
    <cellStyle name="Акцент2 5 6" xfId="611"/>
    <cellStyle name="Акцент2 5 7" xfId="612"/>
    <cellStyle name="Акцент2 6 2" xfId="613"/>
    <cellStyle name="Акцент2 6 3" xfId="614"/>
    <cellStyle name="Акцент2 6 4" xfId="615"/>
    <cellStyle name="Акцент2 6 5" xfId="616"/>
    <cellStyle name="Акцент2 6 6" xfId="617"/>
    <cellStyle name="Акцент2 6 7" xfId="618"/>
    <cellStyle name="Акцент3 2 2" xfId="619"/>
    <cellStyle name="Акцент3 2 3" xfId="620"/>
    <cellStyle name="Акцент3 2 4" xfId="621"/>
    <cellStyle name="Акцент3 2 5" xfId="622"/>
    <cellStyle name="Акцент3 2 6" xfId="623"/>
    <cellStyle name="Акцент3 2 7" xfId="624"/>
    <cellStyle name="Акцент3 3 2" xfId="625"/>
    <cellStyle name="Акцент3 3 3" xfId="626"/>
    <cellStyle name="Акцент3 3 4" xfId="627"/>
    <cellStyle name="Акцент3 3 5" xfId="628"/>
    <cellStyle name="Акцент3 3 6" xfId="629"/>
    <cellStyle name="Акцент3 3 7" xfId="630"/>
    <cellStyle name="Акцент3 4 2" xfId="631"/>
    <cellStyle name="Акцент3 4 3" xfId="632"/>
    <cellStyle name="Акцент3 4 4" xfId="633"/>
    <cellStyle name="Акцент3 4 5" xfId="634"/>
    <cellStyle name="Акцент3 4 6" xfId="635"/>
    <cellStyle name="Акцент3 4 7" xfId="636"/>
    <cellStyle name="Акцент3 5 2" xfId="637"/>
    <cellStyle name="Акцент3 5 3" xfId="638"/>
    <cellStyle name="Акцент3 5 4" xfId="639"/>
    <cellStyle name="Акцент3 5 5" xfId="640"/>
    <cellStyle name="Акцент3 5 6" xfId="641"/>
    <cellStyle name="Акцент3 5 7" xfId="642"/>
    <cellStyle name="Акцент3 6 2" xfId="643"/>
    <cellStyle name="Акцент3 6 3" xfId="644"/>
    <cellStyle name="Акцент3 6 4" xfId="645"/>
    <cellStyle name="Акцент3 6 5" xfId="646"/>
    <cellStyle name="Акцент3 6 6" xfId="647"/>
    <cellStyle name="Акцент3 6 7" xfId="648"/>
    <cellStyle name="Акцент4 2 2" xfId="649"/>
    <cellStyle name="Акцент4 2 3" xfId="650"/>
    <cellStyle name="Акцент4 2 4" xfId="651"/>
    <cellStyle name="Акцент4 2 5" xfId="652"/>
    <cellStyle name="Акцент4 2 6" xfId="653"/>
    <cellStyle name="Акцент4 2 7" xfId="654"/>
    <cellStyle name="Акцент4 3 2" xfId="655"/>
    <cellStyle name="Акцент4 3 3" xfId="656"/>
    <cellStyle name="Акцент4 3 4" xfId="657"/>
    <cellStyle name="Акцент4 3 5" xfId="658"/>
    <cellStyle name="Акцент4 3 6" xfId="659"/>
    <cellStyle name="Акцент4 3 7" xfId="660"/>
    <cellStyle name="Акцент4 4 2" xfId="661"/>
    <cellStyle name="Акцент4 4 3" xfId="662"/>
    <cellStyle name="Акцент4 4 4" xfId="663"/>
    <cellStyle name="Акцент4 4 5" xfId="664"/>
    <cellStyle name="Акцент4 4 6" xfId="665"/>
    <cellStyle name="Акцент4 4 7" xfId="666"/>
    <cellStyle name="Акцент4 5 2" xfId="667"/>
    <cellStyle name="Акцент4 5 3" xfId="668"/>
    <cellStyle name="Акцент4 5 4" xfId="669"/>
    <cellStyle name="Акцент4 5 5" xfId="670"/>
    <cellStyle name="Акцент4 5 6" xfId="671"/>
    <cellStyle name="Акцент4 5 7" xfId="672"/>
    <cellStyle name="Акцент4 6 2" xfId="673"/>
    <cellStyle name="Акцент4 6 3" xfId="674"/>
    <cellStyle name="Акцент4 6 4" xfId="675"/>
    <cellStyle name="Акцент4 6 5" xfId="676"/>
    <cellStyle name="Акцент4 6 6" xfId="677"/>
    <cellStyle name="Акцент4 6 7" xfId="678"/>
    <cellStyle name="Акцент5 2 2" xfId="679"/>
    <cellStyle name="Акцент5 2 3" xfId="680"/>
    <cellStyle name="Акцент5 2 4" xfId="681"/>
    <cellStyle name="Акцент5 2 5" xfId="682"/>
    <cellStyle name="Акцент5 2 6" xfId="683"/>
    <cellStyle name="Акцент5 2 7" xfId="684"/>
    <cellStyle name="Акцент5 3 2" xfId="685"/>
    <cellStyle name="Акцент5 3 3" xfId="686"/>
    <cellStyle name="Акцент5 3 4" xfId="687"/>
    <cellStyle name="Акцент5 3 5" xfId="688"/>
    <cellStyle name="Акцент5 3 6" xfId="689"/>
    <cellStyle name="Акцент5 3 7" xfId="690"/>
    <cellStyle name="Акцент5 4 2" xfId="691"/>
    <cellStyle name="Акцент5 4 3" xfId="692"/>
    <cellStyle name="Акцент5 4 4" xfId="693"/>
    <cellStyle name="Акцент5 4 5" xfId="694"/>
    <cellStyle name="Акцент5 4 6" xfId="695"/>
    <cellStyle name="Акцент5 4 7" xfId="696"/>
    <cellStyle name="Акцент5 5 2" xfId="697"/>
    <cellStyle name="Акцент5 5 3" xfId="698"/>
    <cellStyle name="Акцент5 5 4" xfId="699"/>
    <cellStyle name="Акцент5 5 5" xfId="700"/>
    <cellStyle name="Акцент5 5 6" xfId="701"/>
    <cellStyle name="Акцент5 5 7" xfId="702"/>
    <cellStyle name="Акцент5 6 2" xfId="703"/>
    <cellStyle name="Акцент5 6 3" xfId="704"/>
    <cellStyle name="Акцент5 6 4" xfId="705"/>
    <cellStyle name="Акцент5 6 5" xfId="706"/>
    <cellStyle name="Акцент5 6 6" xfId="707"/>
    <cellStyle name="Акцент5 6 7" xfId="708"/>
    <cellStyle name="Акцент6 2 2" xfId="709"/>
    <cellStyle name="Акцент6 2 3" xfId="710"/>
    <cellStyle name="Акцент6 2 4" xfId="711"/>
    <cellStyle name="Акцент6 2 5" xfId="712"/>
    <cellStyle name="Акцент6 2 6" xfId="713"/>
    <cellStyle name="Акцент6 2 7" xfId="714"/>
    <cellStyle name="Акцент6 3 2" xfId="715"/>
    <cellStyle name="Акцент6 3 3" xfId="716"/>
    <cellStyle name="Акцент6 3 4" xfId="717"/>
    <cellStyle name="Акцент6 3 5" xfId="718"/>
    <cellStyle name="Акцент6 3 6" xfId="719"/>
    <cellStyle name="Акцент6 3 7" xfId="720"/>
    <cellStyle name="Акцент6 4 2" xfId="721"/>
    <cellStyle name="Акцент6 4 3" xfId="722"/>
    <cellStyle name="Акцент6 4 4" xfId="723"/>
    <cellStyle name="Акцент6 4 5" xfId="724"/>
    <cellStyle name="Акцент6 4 6" xfId="725"/>
    <cellStyle name="Акцент6 4 7" xfId="726"/>
    <cellStyle name="Акцент6 5 2" xfId="727"/>
    <cellStyle name="Акцент6 5 3" xfId="728"/>
    <cellStyle name="Акцент6 5 4" xfId="729"/>
    <cellStyle name="Акцент6 5 5" xfId="730"/>
    <cellStyle name="Акцент6 5 6" xfId="731"/>
    <cellStyle name="Акцент6 5 7" xfId="732"/>
    <cellStyle name="Акцент6 6 2" xfId="733"/>
    <cellStyle name="Акцент6 6 3" xfId="734"/>
    <cellStyle name="Акцент6 6 4" xfId="735"/>
    <cellStyle name="Акцент6 6 5" xfId="736"/>
    <cellStyle name="Акцент6 6 6" xfId="737"/>
    <cellStyle name="Акцент6 6 7" xfId="738"/>
    <cellStyle name="Беззащитный" xfId="739"/>
    <cellStyle name="Ввод  2 2" xfId="740"/>
    <cellStyle name="Ввод  2 3" xfId="741"/>
    <cellStyle name="Ввод  2 4" xfId="742"/>
    <cellStyle name="Ввод  2 5" xfId="743"/>
    <cellStyle name="Ввод  2 6" xfId="744"/>
    <cellStyle name="Ввод  2 7" xfId="745"/>
    <cellStyle name="Ввод  3 2" xfId="746"/>
    <cellStyle name="Ввод  3 3" xfId="747"/>
    <cellStyle name="Ввод  3 4" xfId="748"/>
    <cellStyle name="Ввод  3 5" xfId="749"/>
    <cellStyle name="Ввод  3 6" xfId="750"/>
    <cellStyle name="Ввод  3 7" xfId="751"/>
    <cellStyle name="Ввод  4 2" xfId="752"/>
    <cellStyle name="Ввод  4 3" xfId="753"/>
    <cellStyle name="Ввод  4 4" xfId="754"/>
    <cellStyle name="Ввод  4 5" xfId="755"/>
    <cellStyle name="Ввод  4 6" xfId="756"/>
    <cellStyle name="Ввод  4 7" xfId="757"/>
    <cellStyle name="Ввод  5 2" xfId="758"/>
    <cellStyle name="Ввод  5 3" xfId="759"/>
    <cellStyle name="Ввод  5 4" xfId="760"/>
    <cellStyle name="Ввод  5 5" xfId="761"/>
    <cellStyle name="Ввод  5 6" xfId="762"/>
    <cellStyle name="Ввод  5 7" xfId="763"/>
    <cellStyle name="Ввод  6 2" xfId="764"/>
    <cellStyle name="Ввод  6 3" xfId="765"/>
    <cellStyle name="Ввод  6 4" xfId="766"/>
    <cellStyle name="Ввод  6 5" xfId="767"/>
    <cellStyle name="Ввод  6 6" xfId="768"/>
    <cellStyle name="Ввод  6 7" xfId="769"/>
    <cellStyle name="Вывод 2 2" xfId="770"/>
    <cellStyle name="Вывод 2 3" xfId="771"/>
    <cellStyle name="Вывод 2 4" xfId="772"/>
    <cellStyle name="Вывод 2 5" xfId="773"/>
    <cellStyle name="Вывод 2 6" xfId="774"/>
    <cellStyle name="Вывод 2 7" xfId="775"/>
    <cellStyle name="Вывод 3 2" xfId="776"/>
    <cellStyle name="Вывод 3 3" xfId="777"/>
    <cellStyle name="Вывод 3 4" xfId="778"/>
    <cellStyle name="Вывод 3 5" xfId="779"/>
    <cellStyle name="Вывод 3 6" xfId="780"/>
    <cellStyle name="Вывод 3 7" xfId="781"/>
    <cellStyle name="Вывод 4 2" xfId="782"/>
    <cellStyle name="Вывод 4 3" xfId="783"/>
    <cellStyle name="Вывод 4 4" xfId="784"/>
    <cellStyle name="Вывод 4 5" xfId="785"/>
    <cellStyle name="Вывод 4 6" xfId="786"/>
    <cellStyle name="Вывод 4 7" xfId="787"/>
    <cellStyle name="Вывод 5 2" xfId="788"/>
    <cellStyle name="Вывод 5 3" xfId="789"/>
    <cellStyle name="Вывод 5 4" xfId="790"/>
    <cellStyle name="Вывод 5 5" xfId="791"/>
    <cellStyle name="Вывод 5 6" xfId="792"/>
    <cellStyle name="Вывод 5 7" xfId="793"/>
    <cellStyle name="Вывод 6 2" xfId="794"/>
    <cellStyle name="Вывод 6 3" xfId="795"/>
    <cellStyle name="Вывод 6 4" xfId="796"/>
    <cellStyle name="Вывод 6 5" xfId="797"/>
    <cellStyle name="Вывод 6 6" xfId="798"/>
    <cellStyle name="Вывод 6 7" xfId="799"/>
    <cellStyle name="Вычисление 2 2" xfId="800"/>
    <cellStyle name="Вычисление 2 3" xfId="801"/>
    <cellStyle name="Вычисление 2 4" xfId="802"/>
    <cellStyle name="Вычисление 2 5" xfId="803"/>
    <cellStyle name="Вычисление 2 6" xfId="804"/>
    <cellStyle name="Вычисление 2 7" xfId="805"/>
    <cellStyle name="Вычисление 3 2" xfId="806"/>
    <cellStyle name="Вычисление 3 3" xfId="807"/>
    <cellStyle name="Вычисление 3 4" xfId="808"/>
    <cellStyle name="Вычисление 3 5" xfId="809"/>
    <cellStyle name="Вычисление 3 6" xfId="810"/>
    <cellStyle name="Вычисление 3 7" xfId="811"/>
    <cellStyle name="Вычисление 4 2" xfId="812"/>
    <cellStyle name="Вычисление 4 3" xfId="813"/>
    <cellStyle name="Вычисление 4 4" xfId="814"/>
    <cellStyle name="Вычисление 4 5" xfId="815"/>
    <cellStyle name="Вычисление 4 6" xfId="816"/>
    <cellStyle name="Вычисление 4 7" xfId="817"/>
    <cellStyle name="Вычисление 5 2" xfId="818"/>
    <cellStyle name="Вычисление 5 3" xfId="819"/>
    <cellStyle name="Вычисление 5 4" xfId="820"/>
    <cellStyle name="Вычисление 5 5" xfId="821"/>
    <cellStyle name="Вычисление 5 6" xfId="822"/>
    <cellStyle name="Вычисление 5 7" xfId="823"/>
    <cellStyle name="Вычисление 6 2" xfId="824"/>
    <cellStyle name="Вычисление 6 3" xfId="825"/>
    <cellStyle name="Вычисление 6 4" xfId="826"/>
    <cellStyle name="Вычисление 6 5" xfId="827"/>
    <cellStyle name="Вычисление 6 6" xfId="828"/>
    <cellStyle name="Вычисление 6 7" xfId="829"/>
    <cellStyle name="Гиперссылка 27" xfId="830"/>
    <cellStyle name="Гиперссылка 28" xfId="831"/>
    <cellStyle name="Заголовок" xfId="832"/>
    <cellStyle name="Заголовок 1 2 2" xfId="833"/>
    <cellStyle name="Заголовок 1 2 3" xfId="834"/>
    <cellStyle name="Заголовок 1 2 4" xfId="835"/>
    <cellStyle name="Заголовок 1 2 5" xfId="836"/>
    <cellStyle name="Заголовок 1 2 6" xfId="837"/>
    <cellStyle name="Заголовок 1 2 7" xfId="838"/>
    <cellStyle name="Заголовок 1 3 2" xfId="839"/>
    <cellStyle name="Заголовок 1 3 3" xfId="840"/>
    <cellStyle name="Заголовок 1 3 4" xfId="841"/>
    <cellStyle name="Заголовок 1 3 5" xfId="842"/>
    <cellStyle name="Заголовок 1 3 6" xfId="843"/>
    <cellStyle name="Заголовок 1 3 7" xfId="844"/>
    <cellStyle name="Заголовок 1 4 2" xfId="845"/>
    <cellStyle name="Заголовок 1 4 3" xfId="846"/>
    <cellStyle name="Заголовок 1 4 4" xfId="847"/>
    <cellStyle name="Заголовок 1 4 5" xfId="848"/>
    <cellStyle name="Заголовок 1 4 6" xfId="849"/>
    <cellStyle name="Заголовок 1 4 7" xfId="850"/>
    <cellStyle name="Заголовок 1 5 2" xfId="851"/>
    <cellStyle name="Заголовок 1 5 3" xfId="852"/>
    <cellStyle name="Заголовок 1 5 4" xfId="853"/>
    <cellStyle name="Заголовок 1 5 5" xfId="854"/>
    <cellStyle name="Заголовок 1 5 6" xfId="855"/>
    <cellStyle name="Заголовок 1 5 7" xfId="856"/>
    <cellStyle name="Заголовок 1 6 2" xfId="857"/>
    <cellStyle name="Заголовок 1 6 3" xfId="858"/>
    <cellStyle name="Заголовок 1 6 4" xfId="859"/>
    <cellStyle name="Заголовок 1 6 5" xfId="860"/>
    <cellStyle name="Заголовок 1 6 6" xfId="861"/>
    <cellStyle name="Заголовок 1 6 7" xfId="862"/>
    <cellStyle name="Заголовок 2 2 2" xfId="863"/>
    <cellStyle name="Заголовок 2 2 3" xfId="864"/>
    <cellStyle name="Заголовок 2 2 4" xfId="865"/>
    <cellStyle name="Заголовок 2 2 5" xfId="866"/>
    <cellStyle name="Заголовок 2 2 6" xfId="867"/>
    <cellStyle name="Заголовок 2 2 7" xfId="868"/>
    <cellStyle name="Заголовок 2 3 2" xfId="869"/>
    <cellStyle name="Заголовок 2 3 3" xfId="870"/>
    <cellStyle name="Заголовок 2 3 4" xfId="871"/>
    <cellStyle name="Заголовок 2 3 5" xfId="872"/>
    <cellStyle name="Заголовок 2 3 6" xfId="873"/>
    <cellStyle name="Заголовок 2 3 7" xfId="874"/>
    <cellStyle name="Заголовок 2 4 2" xfId="875"/>
    <cellStyle name="Заголовок 2 4 3" xfId="876"/>
    <cellStyle name="Заголовок 2 4 4" xfId="877"/>
    <cellStyle name="Заголовок 2 4 5" xfId="878"/>
    <cellStyle name="Заголовок 2 4 6" xfId="879"/>
    <cellStyle name="Заголовок 2 4 7" xfId="880"/>
    <cellStyle name="Заголовок 2 5 2" xfId="881"/>
    <cellStyle name="Заголовок 2 5 3" xfId="882"/>
    <cellStyle name="Заголовок 2 5 4" xfId="883"/>
    <cellStyle name="Заголовок 2 5 5" xfId="884"/>
    <cellStyle name="Заголовок 2 5 6" xfId="885"/>
    <cellStyle name="Заголовок 2 5 7" xfId="886"/>
    <cellStyle name="Заголовок 2 6 2" xfId="887"/>
    <cellStyle name="Заголовок 2 6 3" xfId="888"/>
    <cellStyle name="Заголовок 2 6 4" xfId="889"/>
    <cellStyle name="Заголовок 2 6 5" xfId="890"/>
    <cellStyle name="Заголовок 2 6 6" xfId="891"/>
    <cellStyle name="Заголовок 2 6 7" xfId="892"/>
    <cellStyle name="Заголовок 3 2 2" xfId="893"/>
    <cellStyle name="Заголовок 3 2 3" xfId="894"/>
    <cellStyle name="Заголовок 3 2 4" xfId="895"/>
    <cellStyle name="Заголовок 3 2 5" xfId="896"/>
    <cellStyle name="Заголовок 3 2 6" xfId="897"/>
    <cellStyle name="Заголовок 3 2 7" xfId="898"/>
    <cellStyle name="Заголовок 3 3 2" xfId="899"/>
    <cellStyle name="Заголовок 3 3 3" xfId="900"/>
    <cellStyle name="Заголовок 3 3 4" xfId="901"/>
    <cellStyle name="Заголовок 3 3 5" xfId="902"/>
    <cellStyle name="Заголовок 3 3 6" xfId="903"/>
    <cellStyle name="Заголовок 3 3 7" xfId="904"/>
    <cellStyle name="Заголовок 3 4 2" xfId="905"/>
    <cellStyle name="Заголовок 3 4 3" xfId="906"/>
    <cellStyle name="Заголовок 3 4 4" xfId="907"/>
    <cellStyle name="Заголовок 3 4 5" xfId="908"/>
    <cellStyle name="Заголовок 3 4 6" xfId="909"/>
    <cellStyle name="Заголовок 3 4 7" xfId="910"/>
    <cellStyle name="Заголовок 3 5 2" xfId="911"/>
    <cellStyle name="Заголовок 3 5 3" xfId="912"/>
    <cellStyle name="Заголовок 3 5 4" xfId="913"/>
    <cellStyle name="Заголовок 3 5 5" xfId="914"/>
    <cellStyle name="Заголовок 3 5 6" xfId="915"/>
    <cellStyle name="Заголовок 3 5 7" xfId="916"/>
    <cellStyle name="Заголовок 3 6 2" xfId="917"/>
    <cellStyle name="Заголовок 3 6 3" xfId="918"/>
    <cellStyle name="Заголовок 3 6 4" xfId="919"/>
    <cellStyle name="Заголовок 3 6 5" xfId="920"/>
    <cellStyle name="Заголовок 3 6 6" xfId="921"/>
    <cellStyle name="Заголовок 3 6 7" xfId="922"/>
    <cellStyle name="Заголовок 4 2 2" xfId="923"/>
    <cellStyle name="Заголовок 4 2 3" xfId="924"/>
    <cellStyle name="Заголовок 4 2 4" xfId="925"/>
    <cellStyle name="Заголовок 4 2 5" xfId="926"/>
    <cellStyle name="Заголовок 4 2 6" xfId="927"/>
    <cellStyle name="Заголовок 4 2 7" xfId="928"/>
    <cellStyle name="Заголовок 4 3 2" xfId="929"/>
    <cellStyle name="Заголовок 4 3 3" xfId="930"/>
    <cellStyle name="Заголовок 4 3 4" xfId="931"/>
    <cellStyle name="Заголовок 4 3 5" xfId="932"/>
    <cellStyle name="Заголовок 4 3 6" xfId="933"/>
    <cellStyle name="Заголовок 4 3 7" xfId="934"/>
    <cellStyle name="Заголовок 4 4 2" xfId="935"/>
    <cellStyle name="Заголовок 4 4 3" xfId="936"/>
    <cellStyle name="Заголовок 4 4 4" xfId="937"/>
    <cellStyle name="Заголовок 4 4 5" xfId="938"/>
    <cellStyle name="Заголовок 4 4 6" xfId="939"/>
    <cellStyle name="Заголовок 4 4 7" xfId="940"/>
    <cellStyle name="Заголовок 4 5 2" xfId="941"/>
    <cellStyle name="Заголовок 4 5 3" xfId="942"/>
    <cellStyle name="Заголовок 4 5 4" xfId="943"/>
    <cellStyle name="Заголовок 4 5 5" xfId="944"/>
    <cellStyle name="Заголовок 4 5 6" xfId="945"/>
    <cellStyle name="Заголовок 4 5 7" xfId="946"/>
    <cellStyle name="Заголовок 4 6 2" xfId="947"/>
    <cellStyle name="Заголовок 4 6 3" xfId="948"/>
    <cellStyle name="Заголовок 4 6 4" xfId="949"/>
    <cellStyle name="Заголовок 4 6 5" xfId="950"/>
    <cellStyle name="Заголовок 4 6 6" xfId="951"/>
    <cellStyle name="Заголовок 4 6 7" xfId="952"/>
    <cellStyle name="ЗаголовокСтолбца" xfId="953"/>
    <cellStyle name="Защитный" xfId="954"/>
    <cellStyle name="Значение" xfId="955"/>
    <cellStyle name="Итог 2 2" xfId="956"/>
    <cellStyle name="Итог 2 3" xfId="957"/>
    <cellStyle name="Итог 2 4" xfId="958"/>
    <cellStyle name="Итог 2 5" xfId="959"/>
    <cellStyle name="Итог 2 6" xfId="960"/>
    <cellStyle name="Итог 2 7" xfId="961"/>
    <cellStyle name="Итог 3 2" xfId="962"/>
    <cellStyle name="Итог 3 3" xfId="963"/>
    <cellStyle name="Итог 3 4" xfId="964"/>
    <cellStyle name="Итог 3 5" xfId="965"/>
    <cellStyle name="Итог 3 6" xfId="966"/>
    <cellStyle name="Итог 3 7" xfId="967"/>
    <cellStyle name="Итог 4 2" xfId="968"/>
    <cellStyle name="Итог 4 3" xfId="969"/>
    <cellStyle name="Итог 4 4" xfId="970"/>
    <cellStyle name="Итог 4 5" xfId="971"/>
    <cellStyle name="Итог 4 6" xfId="972"/>
    <cellStyle name="Итог 4 7" xfId="973"/>
    <cellStyle name="Итог 5 2" xfId="974"/>
    <cellStyle name="Итог 5 3" xfId="975"/>
    <cellStyle name="Итог 5 4" xfId="976"/>
    <cellStyle name="Итог 5 5" xfId="977"/>
    <cellStyle name="Итог 5 6" xfId="978"/>
    <cellStyle name="Итог 5 7" xfId="979"/>
    <cellStyle name="Итог 6 2" xfId="980"/>
    <cellStyle name="Итог 6 3" xfId="981"/>
    <cellStyle name="Итог 6 4" xfId="982"/>
    <cellStyle name="Итог 6 5" xfId="983"/>
    <cellStyle name="Итог 6 6" xfId="984"/>
    <cellStyle name="Итог 6 7" xfId="985"/>
    <cellStyle name="Контрольная ячейка 2 2" xfId="986"/>
    <cellStyle name="Контрольная ячейка 2 3" xfId="987"/>
    <cellStyle name="Контрольная ячейка 2 4" xfId="988"/>
    <cellStyle name="Контрольная ячейка 2 5" xfId="989"/>
    <cellStyle name="Контрольная ячейка 2 6" xfId="990"/>
    <cellStyle name="Контрольная ячейка 2 7" xfId="991"/>
    <cellStyle name="Контрольная ячейка 3 2" xfId="992"/>
    <cellStyle name="Контрольная ячейка 3 3" xfId="993"/>
    <cellStyle name="Контрольная ячейка 3 4" xfId="994"/>
    <cellStyle name="Контрольная ячейка 3 5" xfId="995"/>
    <cellStyle name="Контрольная ячейка 3 6" xfId="996"/>
    <cellStyle name="Контрольная ячейка 3 7" xfId="997"/>
    <cellStyle name="Контрольная ячейка 4 2" xfId="998"/>
    <cellStyle name="Контрольная ячейка 4 3" xfId="999"/>
    <cellStyle name="Контрольная ячейка 4 4" xfId="1000"/>
    <cellStyle name="Контрольная ячейка 4 5" xfId="1001"/>
    <cellStyle name="Контрольная ячейка 4 6" xfId="1002"/>
    <cellStyle name="Контрольная ячейка 4 7" xfId="1003"/>
    <cellStyle name="Контрольная ячейка 5 2" xfId="1004"/>
    <cellStyle name="Контрольная ячейка 5 3" xfId="1005"/>
    <cellStyle name="Контрольная ячейка 5 4" xfId="1006"/>
    <cellStyle name="Контрольная ячейка 5 5" xfId="1007"/>
    <cellStyle name="Контрольная ячейка 5 6" xfId="1008"/>
    <cellStyle name="Контрольная ячейка 5 7" xfId="1009"/>
    <cellStyle name="Контрольная ячейка 6 2" xfId="1010"/>
    <cellStyle name="Контрольная ячейка 6 3" xfId="1011"/>
    <cellStyle name="Контрольная ячейка 6 4" xfId="1012"/>
    <cellStyle name="Контрольная ячейка 6 5" xfId="1013"/>
    <cellStyle name="Контрольная ячейка 6 6" xfId="1014"/>
    <cellStyle name="Контрольная ячейка 6 7" xfId="1015"/>
    <cellStyle name="Мой заголовок" xfId="1016"/>
    <cellStyle name="Мой заголовок листа" xfId="1017"/>
    <cellStyle name="Мой заголовок листа 10" xfId="1018"/>
    <cellStyle name="Мой заголовок листа 11" xfId="1019"/>
    <cellStyle name="Мой заголовок листа 12" xfId="1020"/>
    <cellStyle name="Мой заголовок листа 13" xfId="1021"/>
    <cellStyle name="Мой заголовок листа 14" xfId="1022"/>
    <cellStyle name="Мой заголовок листа 15" xfId="1023"/>
    <cellStyle name="Мой заголовок листа 16" xfId="1024"/>
    <cellStyle name="Мой заголовок листа 17" xfId="1025"/>
    <cellStyle name="Мой заголовок листа 18" xfId="1026"/>
    <cellStyle name="Мой заголовок листа 2" xfId="1027"/>
    <cellStyle name="Мой заголовок листа 3" xfId="1028"/>
    <cellStyle name="Мой заголовок листа 4" xfId="1029"/>
    <cellStyle name="Мой заголовок листа 5" xfId="1030"/>
    <cellStyle name="Мой заголовок листа 6" xfId="1031"/>
    <cellStyle name="Мой заголовок листа 7" xfId="1032"/>
    <cellStyle name="Мой заголовок листа 8" xfId="1033"/>
    <cellStyle name="Мой заголовок листа 9" xfId="1034"/>
    <cellStyle name="Мои наименования показателей" xfId="1035"/>
    <cellStyle name="Мои наименования показателей 2" xfId="1036"/>
    <cellStyle name="Мои наименования показателей 3" xfId="1037"/>
    <cellStyle name="Название 2 2" xfId="1038"/>
    <cellStyle name="Название 2 3" xfId="1039"/>
    <cellStyle name="Название 2 4" xfId="1040"/>
    <cellStyle name="Название 2 5" xfId="1041"/>
    <cellStyle name="Название 2 6" xfId="1042"/>
    <cellStyle name="Название 2 7" xfId="1043"/>
    <cellStyle name="Название 3 2" xfId="1044"/>
    <cellStyle name="Название 3 3" xfId="1045"/>
    <cellStyle name="Название 3 4" xfId="1046"/>
    <cellStyle name="Название 3 5" xfId="1047"/>
    <cellStyle name="Название 3 6" xfId="1048"/>
    <cellStyle name="Название 3 7" xfId="1049"/>
    <cellStyle name="Название 4 2" xfId="1050"/>
    <cellStyle name="Название 4 3" xfId="1051"/>
    <cellStyle name="Название 4 4" xfId="1052"/>
    <cellStyle name="Название 4 5" xfId="1053"/>
    <cellStyle name="Название 4 6" xfId="1054"/>
    <cellStyle name="Название 4 7" xfId="1055"/>
    <cellStyle name="Название 5 2" xfId="1056"/>
    <cellStyle name="Название 5 3" xfId="1057"/>
    <cellStyle name="Название 5 4" xfId="1058"/>
    <cellStyle name="Название 5 5" xfId="1059"/>
    <cellStyle name="Название 5 6" xfId="1060"/>
    <cellStyle name="Название 5 7" xfId="1061"/>
    <cellStyle name="Название 6 2" xfId="1062"/>
    <cellStyle name="Название 6 3" xfId="1063"/>
    <cellStyle name="Название 6 4" xfId="1064"/>
    <cellStyle name="Название 6 5" xfId="1065"/>
    <cellStyle name="Название 6 6" xfId="1066"/>
    <cellStyle name="Название 6 7" xfId="1067"/>
    <cellStyle name="Нейтральный 2 2" xfId="1068"/>
    <cellStyle name="Нейтральный 2 3" xfId="1069"/>
    <cellStyle name="Нейтральный 2 4" xfId="1070"/>
    <cellStyle name="Нейтральный 2 5" xfId="1071"/>
    <cellStyle name="Нейтральный 2 6" xfId="1072"/>
    <cellStyle name="Нейтральный 2 7" xfId="1073"/>
    <cellStyle name="Нейтральный 3 2" xfId="1074"/>
    <cellStyle name="Нейтральный 3 3" xfId="1075"/>
    <cellStyle name="Нейтральный 3 4" xfId="1076"/>
    <cellStyle name="Нейтральный 3 5" xfId="1077"/>
    <cellStyle name="Нейтральный 3 6" xfId="1078"/>
    <cellStyle name="Нейтральный 3 7" xfId="1079"/>
    <cellStyle name="Нейтральный 4 2" xfId="1080"/>
    <cellStyle name="Нейтральный 4 3" xfId="1081"/>
    <cellStyle name="Нейтральный 4 4" xfId="1082"/>
    <cellStyle name="Нейтральный 4 5" xfId="1083"/>
    <cellStyle name="Нейтральный 4 6" xfId="1084"/>
    <cellStyle name="Нейтральный 4 7" xfId="1085"/>
    <cellStyle name="Нейтральный 5 2" xfId="1086"/>
    <cellStyle name="Нейтральный 5 3" xfId="1087"/>
    <cellStyle name="Нейтральный 5 4" xfId="1088"/>
    <cellStyle name="Нейтральный 5 5" xfId="1089"/>
    <cellStyle name="Нейтральный 5 6" xfId="1090"/>
    <cellStyle name="Нейтральный 5 7" xfId="1091"/>
    <cellStyle name="Нейтральный 6 2" xfId="1092"/>
    <cellStyle name="Нейтральный 6 3" xfId="1093"/>
    <cellStyle name="Нейтральный 6 4" xfId="1094"/>
    <cellStyle name="Нейтральный 6 5" xfId="1095"/>
    <cellStyle name="Нейтральный 6 6" xfId="1096"/>
    <cellStyle name="Нейтральный 6 7" xfId="1097"/>
    <cellStyle name="Обычный" xfId="0" builtinId="0"/>
    <cellStyle name="Обычный 10" xfId="1098"/>
    <cellStyle name="Обычный 11 2" xfId="1099"/>
    <cellStyle name="Обычный 11 3" xfId="1100"/>
    <cellStyle name="Обычный 12" xfId="1101"/>
    <cellStyle name="Обычный 13" xfId="1102"/>
    <cellStyle name="Обычный 14" xfId="1103"/>
    <cellStyle name="Обычный 15 2" xfId="1104"/>
    <cellStyle name="Обычный 15 3" xfId="1105"/>
    <cellStyle name="Обычный 15 4" xfId="1106"/>
    <cellStyle name="Обычный 15 5" xfId="1107"/>
    <cellStyle name="Обычный 15 6" xfId="1108"/>
    <cellStyle name="Обычный 15 7" xfId="1109"/>
    <cellStyle name="Обычный 19" xfId="1110"/>
    <cellStyle name="Обычный 2 10" xfId="1111"/>
    <cellStyle name="Обычный 2 11" xfId="1112"/>
    <cellStyle name="Обычный 2 12" xfId="1113"/>
    <cellStyle name="Обычный 2 13" xfId="1114"/>
    <cellStyle name="Обычный 2 14" xfId="1115"/>
    <cellStyle name="Обычный 2 15" xfId="1116"/>
    <cellStyle name="Обычный 2 16" xfId="1117"/>
    <cellStyle name="Обычный 2 17" xfId="1118"/>
    <cellStyle name="Обычный 2 18" xfId="1119"/>
    <cellStyle name="Обычный 2 2" xfId="1120"/>
    <cellStyle name="Обычный 2 2 2" xfId="1121"/>
    <cellStyle name="Обычный 2 2 3" xfId="1122"/>
    <cellStyle name="Обычный 2 2 4" xfId="1123"/>
    <cellStyle name="Обычный 2 3" xfId="1124"/>
    <cellStyle name="Обычный 2 4" xfId="1125"/>
    <cellStyle name="Обычный 2 5" xfId="1126"/>
    <cellStyle name="Обычный 2 6" xfId="1127"/>
    <cellStyle name="Обычный 2 7" xfId="1128"/>
    <cellStyle name="Обычный 2 8" xfId="1129"/>
    <cellStyle name="Обычный 2 9" xfId="1130"/>
    <cellStyle name="Обычный 22" xfId="1131"/>
    <cellStyle name="Обычный 23" xfId="1132"/>
    <cellStyle name="Обычный 24" xfId="1133"/>
    <cellStyle name="Обычный 25" xfId="1134"/>
    <cellStyle name="Обычный 26" xfId="1135"/>
    <cellStyle name="Обычный 3" xfId="1136"/>
    <cellStyle name="Обычный 3 2" xfId="1137"/>
    <cellStyle name="Обычный 30" xfId="1138"/>
    <cellStyle name="Обычный 34" xfId="1139"/>
    <cellStyle name="Обычный 36" xfId="1140"/>
    <cellStyle name="Обычный 37" xfId="1141"/>
    <cellStyle name="Обычный 39" xfId="1142"/>
    <cellStyle name="Обычный 4" xfId="1143"/>
    <cellStyle name="Обычный 40" xfId="1144"/>
    <cellStyle name="Обычный 49" xfId="1145"/>
    <cellStyle name="Обычный 5" xfId="1146"/>
    <cellStyle name="Обычный 50" xfId="1147"/>
    <cellStyle name="Обычный 51" xfId="1148"/>
    <cellStyle name="Обычный 52" xfId="1149"/>
    <cellStyle name="Обычный 53" xfId="1150"/>
    <cellStyle name="Обычный 54" xfId="1151"/>
    <cellStyle name="Обычный 55" xfId="1152"/>
    <cellStyle name="Обычный 56" xfId="1153"/>
    <cellStyle name="Обычный 57" xfId="1154"/>
    <cellStyle name="Обычный 58" xfId="1155"/>
    <cellStyle name="Обычный 59" xfId="1156"/>
    <cellStyle name="Обычный 6" xfId="1157"/>
    <cellStyle name="Обычный 60" xfId="1158"/>
    <cellStyle name="Обычный 66" xfId="1159"/>
    <cellStyle name="Обычный 69" xfId="1160"/>
    <cellStyle name="Обычный 7" xfId="1161"/>
    <cellStyle name="Обычный 71" xfId="1162"/>
    <cellStyle name="Обычный 76" xfId="1163"/>
    <cellStyle name="Обычный 77" xfId="1164"/>
    <cellStyle name="Обычный 8" xfId="1165"/>
    <cellStyle name="Обычный 80" xfId="1166"/>
    <cellStyle name="Обычный 82" xfId="1167"/>
    <cellStyle name="Обычный 83" xfId="1168"/>
    <cellStyle name="Обычный 84" xfId="1169"/>
    <cellStyle name="Обычный 85" xfId="1170"/>
    <cellStyle name="Обычный 88" xfId="1171"/>
    <cellStyle name="Обычный 9 2" xfId="1172"/>
    <cellStyle name="Обычный 9 3" xfId="1173"/>
    <cellStyle name="Обычный 9 4" xfId="1174"/>
    <cellStyle name="Обычный 90" xfId="1175"/>
    <cellStyle name="Обычный 91" xfId="1176"/>
    <cellStyle name="Обычный 95" xfId="1177"/>
    <cellStyle name="Обычный 97" xfId="1178"/>
    <cellStyle name="Обычный_ПП" xfId="2"/>
    <cellStyle name="Обычный_Свод_0" xfId="1"/>
    <cellStyle name="Плохой 2 2" xfId="1179"/>
    <cellStyle name="Плохой 2 3" xfId="1180"/>
    <cellStyle name="Плохой 2 4" xfId="1181"/>
    <cellStyle name="Плохой 2 5" xfId="1182"/>
    <cellStyle name="Плохой 2 6" xfId="1183"/>
    <cellStyle name="Плохой 2 7" xfId="1184"/>
    <cellStyle name="Плохой 3 2" xfId="1185"/>
    <cellStyle name="Плохой 3 3" xfId="1186"/>
    <cellStyle name="Плохой 3 4" xfId="1187"/>
    <cellStyle name="Плохой 3 5" xfId="1188"/>
    <cellStyle name="Плохой 3 6" xfId="1189"/>
    <cellStyle name="Плохой 3 7" xfId="1190"/>
    <cellStyle name="Плохой 4 2" xfId="1191"/>
    <cellStyle name="Плохой 4 3" xfId="1192"/>
    <cellStyle name="Плохой 4 4" xfId="1193"/>
    <cellStyle name="Плохой 4 5" xfId="1194"/>
    <cellStyle name="Плохой 4 6" xfId="1195"/>
    <cellStyle name="Плохой 4 7" xfId="1196"/>
    <cellStyle name="Плохой 5 2" xfId="1197"/>
    <cellStyle name="Плохой 5 3" xfId="1198"/>
    <cellStyle name="Плохой 5 4" xfId="1199"/>
    <cellStyle name="Плохой 5 5" xfId="1200"/>
    <cellStyle name="Плохой 5 6" xfId="1201"/>
    <cellStyle name="Плохой 5 7" xfId="1202"/>
    <cellStyle name="Плохой 6 2" xfId="1203"/>
    <cellStyle name="Плохой 6 3" xfId="1204"/>
    <cellStyle name="Плохой 6 4" xfId="1205"/>
    <cellStyle name="Плохой 6 5" xfId="1206"/>
    <cellStyle name="Плохой 6 6" xfId="1207"/>
    <cellStyle name="Плохой 6 7" xfId="1208"/>
    <cellStyle name="Пояснение 2 2" xfId="1209"/>
    <cellStyle name="Пояснение 2 3" xfId="1210"/>
    <cellStyle name="Пояснение 2 4" xfId="1211"/>
    <cellStyle name="Пояснение 2 5" xfId="1212"/>
    <cellStyle name="Пояснение 2 6" xfId="1213"/>
    <cellStyle name="Пояснение 2 7" xfId="1214"/>
    <cellStyle name="Пояснение 3 2" xfId="1215"/>
    <cellStyle name="Пояснение 3 3" xfId="1216"/>
    <cellStyle name="Пояснение 3 4" xfId="1217"/>
    <cellStyle name="Пояснение 3 5" xfId="1218"/>
    <cellStyle name="Пояснение 3 6" xfId="1219"/>
    <cellStyle name="Пояснение 3 7" xfId="1220"/>
    <cellStyle name="Пояснение 4 2" xfId="1221"/>
    <cellStyle name="Пояснение 4 3" xfId="1222"/>
    <cellStyle name="Пояснение 4 4" xfId="1223"/>
    <cellStyle name="Пояснение 4 5" xfId="1224"/>
    <cellStyle name="Пояснение 4 6" xfId="1225"/>
    <cellStyle name="Пояснение 4 7" xfId="1226"/>
    <cellStyle name="Пояснение 5 2" xfId="1227"/>
    <cellStyle name="Пояснение 5 3" xfId="1228"/>
    <cellStyle name="Пояснение 5 4" xfId="1229"/>
    <cellStyle name="Пояснение 5 5" xfId="1230"/>
    <cellStyle name="Пояснение 5 6" xfId="1231"/>
    <cellStyle name="Пояснение 5 7" xfId="1232"/>
    <cellStyle name="Пояснение 6 2" xfId="1233"/>
    <cellStyle name="Пояснение 6 3" xfId="1234"/>
    <cellStyle name="Пояснение 6 4" xfId="1235"/>
    <cellStyle name="Пояснение 6 5" xfId="1236"/>
    <cellStyle name="Пояснение 6 6" xfId="1237"/>
    <cellStyle name="Пояснение 6 7" xfId="1238"/>
    <cellStyle name="Примечание 2 2" xfId="1239"/>
    <cellStyle name="Примечание 2 3" xfId="1240"/>
    <cellStyle name="Примечание 2 4" xfId="1241"/>
    <cellStyle name="Примечание 2 5" xfId="1242"/>
    <cellStyle name="Примечание 2 6" xfId="1243"/>
    <cellStyle name="Примечание 2 7" xfId="1244"/>
    <cellStyle name="Примечание 3 2" xfId="1245"/>
    <cellStyle name="Примечание 3 3" xfId="1246"/>
    <cellStyle name="Примечание 3 4" xfId="1247"/>
    <cellStyle name="Примечание 3 5" xfId="1248"/>
    <cellStyle name="Примечание 3 6" xfId="1249"/>
    <cellStyle name="Примечание 3 7" xfId="1250"/>
    <cellStyle name="Примечание 4 2" xfId="1251"/>
    <cellStyle name="Примечание 4 3" xfId="1252"/>
    <cellStyle name="Примечание 4 4" xfId="1253"/>
    <cellStyle name="Примечание 4 5" xfId="1254"/>
    <cellStyle name="Примечание 4 6" xfId="1255"/>
    <cellStyle name="Примечание 4 7" xfId="1256"/>
    <cellStyle name="Примечание 5 2" xfId="1257"/>
    <cellStyle name="Примечание 5 3" xfId="1258"/>
    <cellStyle name="Примечание 5 4" xfId="1259"/>
    <cellStyle name="Примечание 5 5" xfId="1260"/>
    <cellStyle name="Примечание 5 6" xfId="1261"/>
    <cellStyle name="Примечание 5 7" xfId="1262"/>
    <cellStyle name="Примечание 6 2" xfId="1263"/>
    <cellStyle name="Примечание 6 3" xfId="1264"/>
    <cellStyle name="Примечание 6 4" xfId="1265"/>
    <cellStyle name="Примечание 6 5" xfId="1266"/>
    <cellStyle name="Примечание 6 6" xfId="1267"/>
    <cellStyle name="Примечание 6 7" xfId="1268"/>
    <cellStyle name="Процентный 23" xfId="1269"/>
    <cellStyle name="Процентный 24" xfId="1270"/>
    <cellStyle name="Связанная ячейка 2 2" xfId="1271"/>
    <cellStyle name="Связанная ячейка 2 3" xfId="1272"/>
    <cellStyle name="Связанная ячейка 2 4" xfId="1273"/>
    <cellStyle name="Связанная ячейка 2 5" xfId="1274"/>
    <cellStyle name="Связанная ячейка 2 6" xfId="1275"/>
    <cellStyle name="Связанная ячейка 2 7" xfId="1276"/>
    <cellStyle name="Связанная ячейка 3 2" xfId="1277"/>
    <cellStyle name="Связанная ячейка 3 3" xfId="1278"/>
    <cellStyle name="Связанная ячейка 3 4" xfId="1279"/>
    <cellStyle name="Связанная ячейка 3 5" xfId="1280"/>
    <cellStyle name="Связанная ячейка 3 6" xfId="1281"/>
    <cellStyle name="Связанная ячейка 3 7" xfId="1282"/>
    <cellStyle name="Связанная ячейка 4 2" xfId="1283"/>
    <cellStyle name="Связанная ячейка 4 3" xfId="1284"/>
    <cellStyle name="Связанная ячейка 4 4" xfId="1285"/>
    <cellStyle name="Связанная ячейка 4 5" xfId="1286"/>
    <cellStyle name="Связанная ячейка 4 6" xfId="1287"/>
    <cellStyle name="Связанная ячейка 4 7" xfId="1288"/>
    <cellStyle name="Связанная ячейка 5 2" xfId="1289"/>
    <cellStyle name="Связанная ячейка 5 3" xfId="1290"/>
    <cellStyle name="Связанная ячейка 5 4" xfId="1291"/>
    <cellStyle name="Связанная ячейка 5 5" xfId="1292"/>
    <cellStyle name="Связанная ячейка 5 6" xfId="1293"/>
    <cellStyle name="Связанная ячейка 5 7" xfId="1294"/>
    <cellStyle name="Связанная ячейка 6 2" xfId="1295"/>
    <cellStyle name="Связанная ячейка 6 3" xfId="1296"/>
    <cellStyle name="Связанная ячейка 6 4" xfId="1297"/>
    <cellStyle name="Связанная ячейка 6 5" xfId="1298"/>
    <cellStyle name="Связанная ячейка 6 6" xfId="1299"/>
    <cellStyle name="Связанная ячейка 6 7" xfId="1300"/>
    <cellStyle name="Стиль 1" xfId="1301"/>
    <cellStyle name="Стиль 1 10" xfId="1302"/>
    <cellStyle name="Стиль 1 11" xfId="1303"/>
    <cellStyle name="Стиль 1 12" xfId="1304"/>
    <cellStyle name="Стиль 1 13" xfId="1305"/>
    <cellStyle name="Стиль 1 14" xfId="1306"/>
    <cellStyle name="Стиль 1 15" xfId="1307"/>
    <cellStyle name="Стиль 1 16" xfId="1308"/>
    <cellStyle name="Стиль 1 17" xfId="1309"/>
    <cellStyle name="Стиль 1 18" xfId="1310"/>
    <cellStyle name="Стиль 1 19" xfId="1311"/>
    <cellStyle name="Стиль 1 2" xfId="1312"/>
    <cellStyle name="Стиль 1 20" xfId="1313"/>
    <cellStyle name="Стиль 1 21" xfId="1314"/>
    <cellStyle name="Стиль 1 22" xfId="1315"/>
    <cellStyle name="Стиль 1 23" xfId="1316"/>
    <cellStyle name="Стиль 1 24" xfId="1317"/>
    <cellStyle name="Стиль 1 25" xfId="1318"/>
    <cellStyle name="Стиль 1 26" xfId="1319"/>
    <cellStyle name="Стиль 1 27" xfId="1320"/>
    <cellStyle name="Стиль 1 28" xfId="1321"/>
    <cellStyle name="Стиль 1 29" xfId="1322"/>
    <cellStyle name="Стиль 1 3" xfId="1323"/>
    <cellStyle name="Стиль 1 30" xfId="1324"/>
    <cellStyle name="Стиль 1 31" xfId="1325"/>
    <cellStyle name="Стиль 1 4" xfId="1326"/>
    <cellStyle name="Стиль 1 5" xfId="1327"/>
    <cellStyle name="Стиль 1 6" xfId="1328"/>
    <cellStyle name="Стиль 1 7" xfId="1329"/>
    <cellStyle name="Стиль 1 8" xfId="1330"/>
    <cellStyle name="Стиль 1 9" xfId="1331"/>
    <cellStyle name="Текст предупреждения 2 2" xfId="1332"/>
    <cellStyle name="Текст предупреждения 2 3" xfId="1333"/>
    <cellStyle name="Текст предупреждения 2 4" xfId="1334"/>
    <cellStyle name="Текст предупреждения 2 5" xfId="1335"/>
    <cellStyle name="Текст предупреждения 2 6" xfId="1336"/>
    <cellStyle name="Текст предупреждения 2 7" xfId="1337"/>
    <cellStyle name="Текст предупреждения 3 2" xfId="1338"/>
    <cellStyle name="Текст предупреждения 3 3" xfId="1339"/>
    <cellStyle name="Текст предупреждения 3 4" xfId="1340"/>
    <cellStyle name="Текст предупреждения 3 5" xfId="1341"/>
    <cellStyle name="Текст предупреждения 3 6" xfId="1342"/>
    <cellStyle name="Текст предупреждения 3 7" xfId="1343"/>
    <cellStyle name="Текст предупреждения 4 2" xfId="1344"/>
    <cellStyle name="Текст предупреждения 4 3" xfId="1345"/>
    <cellStyle name="Текст предупреждения 4 4" xfId="1346"/>
    <cellStyle name="Текст предупреждения 4 5" xfId="1347"/>
    <cellStyle name="Текст предупреждения 4 6" xfId="1348"/>
    <cellStyle name="Текст предупреждения 4 7" xfId="1349"/>
    <cellStyle name="Текст предупреждения 5 2" xfId="1350"/>
    <cellStyle name="Текст предупреждения 5 3" xfId="1351"/>
    <cellStyle name="Текст предупреждения 5 4" xfId="1352"/>
    <cellStyle name="Текст предупреждения 5 5" xfId="1353"/>
    <cellStyle name="Текст предупреждения 5 6" xfId="1354"/>
    <cellStyle name="Текст предупреждения 5 7" xfId="1355"/>
    <cellStyle name="Текст предупреждения 6 2" xfId="1356"/>
    <cellStyle name="Текст предупреждения 6 3" xfId="1357"/>
    <cellStyle name="Текст предупреждения 6 4" xfId="1358"/>
    <cellStyle name="Текст предупреждения 6 5" xfId="1359"/>
    <cellStyle name="Текст предупреждения 6 6" xfId="1360"/>
    <cellStyle name="Текст предупреждения 6 7" xfId="1361"/>
    <cellStyle name="Текстовый" xfId="1362"/>
    <cellStyle name="Тысячи [0]_3Com" xfId="1363"/>
    <cellStyle name="Тысячи_3Com" xfId="1364"/>
    <cellStyle name="Финансовый 2 2" xfId="1365"/>
    <cellStyle name="Финансовый 2 3" xfId="1366"/>
    <cellStyle name="Финансовый 2 4" xfId="1367"/>
    <cellStyle name="Финансовый 2 5" xfId="1368"/>
    <cellStyle name="Финансовый 2 6" xfId="1369"/>
    <cellStyle name="Финансовый 2 7" xfId="1370"/>
    <cellStyle name="Финансовый 4" xfId="1371"/>
    <cellStyle name="Финансовый 4 10" xfId="1372"/>
    <cellStyle name="Финансовый 4 11" xfId="1373"/>
    <cellStyle name="Финансовый 4 12" xfId="1374"/>
    <cellStyle name="Финансовый 4 13" xfId="1375"/>
    <cellStyle name="Финансовый 4 14" xfId="1376"/>
    <cellStyle name="Финансовый 4 15" xfId="1377"/>
    <cellStyle name="Финансовый 4 16" xfId="1378"/>
    <cellStyle name="Финансовый 4 17" xfId="1379"/>
    <cellStyle name="Финансовый 4 18" xfId="1380"/>
    <cellStyle name="Финансовый 4 18 2" xfId="1381"/>
    <cellStyle name="Финансовый 4 18 2 2" xfId="1382"/>
    <cellStyle name="Финансовый 4 18 2 3" xfId="1383"/>
    <cellStyle name="Финансовый 4 18 2 4" xfId="1384"/>
    <cellStyle name="Финансовый 4 18 2 5" xfId="1385"/>
    <cellStyle name="Финансовый 4 18 2 6" xfId="1386"/>
    <cellStyle name="Финансовый 4 18 3" xfId="1387"/>
    <cellStyle name="Финансовый 4 18 3 2" xfId="1388"/>
    <cellStyle name="Финансовый 4 18 3 3" xfId="1389"/>
    <cellStyle name="Финансовый 4 18 3 4" xfId="1390"/>
    <cellStyle name="Финансовый 4 18 3 5" xfId="1391"/>
    <cellStyle name="Финансовый 4 18 3 6" xfId="1392"/>
    <cellStyle name="Финансовый 4 18 4" xfId="1393"/>
    <cellStyle name="Финансовый 4 18 4 2" xfId="1394"/>
    <cellStyle name="Финансовый 4 18 4 3" xfId="1395"/>
    <cellStyle name="Финансовый 4 18 4 4" xfId="1396"/>
    <cellStyle name="Финансовый 4 18 4 5" xfId="1397"/>
    <cellStyle name="Финансовый 4 18 4 6" xfId="1398"/>
    <cellStyle name="Финансовый 4 18 5" xfId="1399"/>
    <cellStyle name="Финансовый 4 18 5 2" xfId="1400"/>
    <cellStyle name="Финансовый 4 18 5 3" xfId="1401"/>
    <cellStyle name="Финансовый 4 18 5 4" xfId="1402"/>
    <cellStyle name="Финансовый 4 18 5 5" xfId="1403"/>
    <cellStyle name="Финансовый 4 18 5 6" xfId="1404"/>
    <cellStyle name="Финансовый 4 18 6" xfId="1405"/>
    <cellStyle name="Финансовый 4 18 6 2" xfId="1406"/>
    <cellStyle name="Финансовый 4 18 6 3" xfId="1407"/>
    <cellStyle name="Финансовый 4 18 6 4" xfId="1408"/>
    <cellStyle name="Финансовый 4 18 6 5" xfId="1409"/>
    <cellStyle name="Финансовый 4 18 6 6" xfId="1410"/>
    <cellStyle name="Финансовый 4 18 7" xfId="1411"/>
    <cellStyle name="Финансовый 4 18 7 2" xfId="1412"/>
    <cellStyle name="Финансовый 4 18 7 3" xfId="1413"/>
    <cellStyle name="Финансовый 4 18 7 4" xfId="1414"/>
    <cellStyle name="Финансовый 4 18 7 5" xfId="1415"/>
    <cellStyle name="Финансовый 4 18 7 6" xfId="1416"/>
    <cellStyle name="Финансовый 4 19" xfId="1417"/>
    <cellStyle name="Финансовый 4 19 2" xfId="1418"/>
    <cellStyle name="Финансовый 4 19 2 2" xfId="1419"/>
    <cellStyle name="Финансовый 4 19 2 3" xfId="1420"/>
    <cellStyle name="Финансовый 4 19 2 4" xfId="1421"/>
    <cellStyle name="Финансовый 4 19 2 5" xfId="1422"/>
    <cellStyle name="Финансовый 4 19 2 6" xfId="1423"/>
    <cellStyle name="Финансовый 4 19 3" xfId="1424"/>
    <cellStyle name="Финансовый 4 19 3 2" xfId="1425"/>
    <cellStyle name="Финансовый 4 19 3 3" xfId="1426"/>
    <cellStyle name="Финансовый 4 19 3 4" xfId="1427"/>
    <cellStyle name="Финансовый 4 19 3 5" xfId="1428"/>
    <cellStyle name="Финансовый 4 19 3 6" xfId="1429"/>
    <cellStyle name="Финансовый 4 19 4" xfId="1430"/>
    <cellStyle name="Финансовый 4 19 4 2" xfId="1431"/>
    <cellStyle name="Финансовый 4 19 4 3" xfId="1432"/>
    <cellStyle name="Финансовый 4 19 4 4" xfId="1433"/>
    <cellStyle name="Финансовый 4 19 4 5" xfId="1434"/>
    <cellStyle name="Финансовый 4 19 4 6" xfId="1435"/>
    <cellStyle name="Финансовый 4 19 5" xfId="1436"/>
    <cellStyle name="Финансовый 4 19 5 2" xfId="1437"/>
    <cellStyle name="Финансовый 4 19 5 3" xfId="1438"/>
    <cellStyle name="Финансовый 4 19 5 4" xfId="1439"/>
    <cellStyle name="Финансовый 4 19 5 5" xfId="1440"/>
    <cellStyle name="Финансовый 4 19 5 6" xfId="1441"/>
    <cellStyle name="Финансовый 4 19 6" xfId="1442"/>
    <cellStyle name="Финансовый 4 19 6 2" xfId="1443"/>
    <cellStyle name="Финансовый 4 19 6 3" xfId="1444"/>
    <cellStyle name="Финансовый 4 19 6 4" xfId="1445"/>
    <cellStyle name="Финансовый 4 19 6 5" xfId="1446"/>
    <cellStyle name="Финансовый 4 19 6 6" xfId="1447"/>
    <cellStyle name="Финансовый 4 2" xfId="1448"/>
    <cellStyle name="Финансовый 4 2 2" xfId="1449"/>
    <cellStyle name="Финансовый 4 2 2 2" xfId="1450"/>
    <cellStyle name="Финансовый 4 2 2 3" xfId="1451"/>
    <cellStyle name="Финансовый 4 2 2 3 2" xfId="1452"/>
    <cellStyle name="Финансовый 4 2 2 3 3" xfId="1453"/>
    <cellStyle name="Финансовый 4 2 2 3 4" xfId="1454"/>
    <cellStyle name="Финансовый 4 2 2 3 5" xfId="1455"/>
    <cellStyle name="Финансовый 4 2 2 3 6" xfId="1456"/>
    <cellStyle name="Финансовый 4 2 2 4" xfId="1457"/>
    <cellStyle name="Финансовый 4 2 2 4 2" xfId="1458"/>
    <cellStyle name="Финансовый 4 2 2 4 3" xfId="1459"/>
    <cellStyle name="Финансовый 4 2 2 4 4" xfId="1460"/>
    <cellStyle name="Финансовый 4 2 2 4 5" xfId="1461"/>
    <cellStyle name="Финансовый 4 2 2 4 6" xfId="1462"/>
    <cellStyle name="Финансовый 4 2 2 5" xfId="1463"/>
    <cellStyle name="Финансовый 4 2 2 5 2" xfId="1464"/>
    <cellStyle name="Финансовый 4 2 2 5 3" xfId="1465"/>
    <cellStyle name="Финансовый 4 2 2 5 4" xfId="1466"/>
    <cellStyle name="Финансовый 4 2 2 5 5" xfId="1467"/>
    <cellStyle name="Финансовый 4 2 2 5 6" xfId="1468"/>
    <cellStyle name="Финансовый 4 2 2 6" xfId="1469"/>
    <cellStyle name="Финансовый 4 2 2 6 2" xfId="1470"/>
    <cellStyle name="Финансовый 4 2 2 6 3" xfId="1471"/>
    <cellStyle name="Финансовый 4 2 2 6 4" xfId="1472"/>
    <cellStyle name="Финансовый 4 2 2 6 5" xfId="1473"/>
    <cellStyle name="Финансовый 4 2 2 6 6" xfId="1474"/>
    <cellStyle name="Финансовый 4 2 2 7" xfId="1475"/>
    <cellStyle name="Финансовый 4 2 2 7 2" xfId="1476"/>
    <cellStyle name="Финансовый 4 2 2 7 3" xfId="1477"/>
    <cellStyle name="Финансовый 4 2 2 7 4" xfId="1478"/>
    <cellStyle name="Финансовый 4 2 2 7 5" xfId="1479"/>
    <cellStyle name="Финансовый 4 2 2 7 6" xfId="1480"/>
    <cellStyle name="Финансовый 4 2 3" xfId="1481"/>
    <cellStyle name="Финансовый 4 2 4" xfId="1482"/>
    <cellStyle name="Финансовый 4 2 5" xfId="1483"/>
    <cellStyle name="Финансовый 4 2 5 2" xfId="1484"/>
    <cellStyle name="Финансовый 4 2 5 3" xfId="1485"/>
    <cellStyle name="Финансовый 4 2 5 4" xfId="1486"/>
    <cellStyle name="Финансовый 4 2 5 5" xfId="1487"/>
    <cellStyle name="Финансовый 4 2 5 6" xfId="1488"/>
    <cellStyle name="Финансовый 4 20" xfId="1489"/>
    <cellStyle name="Финансовый 4 20 2" xfId="1490"/>
    <cellStyle name="Финансовый 4 20 2 2" xfId="1491"/>
    <cellStyle name="Финансовый 4 20 2 3" xfId="1492"/>
    <cellStyle name="Финансовый 4 20 2 4" xfId="1493"/>
    <cellStyle name="Финансовый 4 20 2 5" xfId="1494"/>
    <cellStyle name="Финансовый 4 20 2 6" xfId="1495"/>
    <cellStyle name="Финансовый 4 20 3" xfId="1496"/>
    <cellStyle name="Финансовый 4 20 3 2" xfId="1497"/>
    <cellStyle name="Финансовый 4 20 3 3" xfId="1498"/>
    <cellStyle name="Финансовый 4 20 3 4" xfId="1499"/>
    <cellStyle name="Финансовый 4 20 3 5" xfId="1500"/>
    <cellStyle name="Финансовый 4 20 3 6" xfId="1501"/>
    <cellStyle name="Финансовый 4 20 4" xfId="1502"/>
    <cellStyle name="Финансовый 4 20 4 2" xfId="1503"/>
    <cellStyle name="Финансовый 4 20 4 3" xfId="1504"/>
    <cellStyle name="Финансовый 4 20 4 4" xfId="1505"/>
    <cellStyle name="Финансовый 4 20 4 5" xfId="1506"/>
    <cellStyle name="Финансовый 4 20 4 6" xfId="1507"/>
    <cellStyle name="Финансовый 4 20 5" xfId="1508"/>
    <cellStyle name="Финансовый 4 20 5 2" xfId="1509"/>
    <cellStyle name="Финансовый 4 20 5 3" xfId="1510"/>
    <cellStyle name="Финансовый 4 20 5 4" xfId="1511"/>
    <cellStyle name="Финансовый 4 20 5 5" xfId="1512"/>
    <cellStyle name="Финансовый 4 20 5 6" xfId="1513"/>
    <cellStyle name="Финансовый 4 20 6" xfId="1514"/>
    <cellStyle name="Финансовый 4 20 6 2" xfId="1515"/>
    <cellStyle name="Финансовый 4 20 6 3" xfId="1516"/>
    <cellStyle name="Финансовый 4 20 6 4" xfId="1517"/>
    <cellStyle name="Финансовый 4 20 6 5" xfId="1518"/>
    <cellStyle name="Финансовый 4 20 6 6" xfId="1519"/>
    <cellStyle name="Финансовый 4 21" xfId="1520"/>
    <cellStyle name="Финансовый 4 21 2" xfId="1521"/>
    <cellStyle name="Финансовый 4 21 2 2" xfId="1522"/>
    <cellStyle name="Финансовый 4 21 2 3" xfId="1523"/>
    <cellStyle name="Финансовый 4 21 2 4" xfId="1524"/>
    <cellStyle name="Финансовый 4 21 2 5" xfId="1525"/>
    <cellStyle name="Финансовый 4 21 2 6" xfId="1526"/>
    <cellStyle name="Финансовый 4 21 3" xfId="1527"/>
    <cellStyle name="Финансовый 4 21 3 2" xfId="1528"/>
    <cellStyle name="Финансовый 4 21 3 3" xfId="1529"/>
    <cellStyle name="Финансовый 4 21 3 4" xfId="1530"/>
    <cellStyle name="Финансовый 4 21 3 5" xfId="1531"/>
    <cellStyle name="Финансовый 4 21 3 6" xfId="1532"/>
    <cellStyle name="Финансовый 4 21 4" xfId="1533"/>
    <cellStyle name="Финансовый 4 21 4 2" xfId="1534"/>
    <cellStyle name="Финансовый 4 21 4 3" xfId="1535"/>
    <cellStyle name="Финансовый 4 21 4 4" xfId="1536"/>
    <cellStyle name="Финансовый 4 21 4 5" xfId="1537"/>
    <cellStyle name="Финансовый 4 21 4 6" xfId="1538"/>
    <cellStyle name="Финансовый 4 21 5" xfId="1539"/>
    <cellStyle name="Финансовый 4 21 5 2" xfId="1540"/>
    <cellStyle name="Финансовый 4 21 5 3" xfId="1541"/>
    <cellStyle name="Финансовый 4 21 5 4" xfId="1542"/>
    <cellStyle name="Финансовый 4 21 5 5" xfId="1543"/>
    <cellStyle name="Финансовый 4 21 5 6" xfId="1544"/>
    <cellStyle name="Финансовый 4 21 6" xfId="1545"/>
    <cellStyle name="Финансовый 4 21 6 2" xfId="1546"/>
    <cellStyle name="Финансовый 4 21 6 3" xfId="1547"/>
    <cellStyle name="Финансовый 4 21 6 4" xfId="1548"/>
    <cellStyle name="Финансовый 4 21 6 5" xfId="1549"/>
    <cellStyle name="Финансовый 4 21 6 6" xfId="1550"/>
    <cellStyle name="Финансовый 4 22" xfId="1551"/>
    <cellStyle name="Финансовый 4 22 2" xfId="1552"/>
    <cellStyle name="Финансовый 4 22 2 2" xfId="1553"/>
    <cellStyle name="Финансовый 4 22 2 3" xfId="1554"/>
    <cellStyle name="Финансовый 4 22 2 4" xfId="1555"/>
    <cellStyle name="Финансовый 4 22 2 5" xfId="1556"/>
    <cellStyle name="Финансовый 4 22 2 6" xfId="1557"/>
    <cellStyle name="Финансовый 4 22 3" xfId="1558"/>
    <cellStyle name="Финансовый 4 22 3 2" xfId="1559"/>
    <cellStyle name="Финансовый 4 22 3 3" xfId="1560"/>
    <cellStyle name="Финансовый 4 22 3 4" xfId="1561"/>
    <cellStyle name="Финансовый 4 22 3 5" xfId="1562"/>
    <cellStyle name="Финансовый 4 22 3 6" xfId="1563"/>
    <cellStyle name="Финансовый 4 22 4" xfId="1564"/>
    <cellStyle name="Финансовый 4 22 4 2" xfId="1565"/>
    <cellStyle name="Финансовый 4 22 4 3" xfId="1566"/>
    <cellStyle name="Финансовый 4 22 4 4" xfId="1567"/>
    <cellStyle name="Финансовый 4 22 4 5" xfId="1568"/>
    <cellStyle name="Финансовый 4 22 4 6" xfId="1569"/>
    <cellStyle name="Финансовый 4 22 5" xfId="1570"/>
    <cellStyle name="Финансовый 4 22 5 2" xfId="1571"/>
    <cellStyle name="Финансовый 4 22 5 3" xfId="1572"/>
    <cellStyle name="Финансовый 4 22 5 4" xfId="1573"/>
    <cellStyle name="Финансовый 4 22 5 5" xfId="1574"/>
    <cellStyle name="Финансовый 4 22 5 6" xfId="1575"/>
    <cellStyle name="Финансовый 4 22 6" xfId="1576"/>
    <cellStyle name="Финансовый 4 22 6 2" xfId="1577"/>
    <cellStyle name="Финансовый 4 22 6 3" xfId="1578"/>
    <cellStyle name="Финансовый 4 22 6 4" xfId="1579"/>
    <cellStyle name="Финансовый 4 22 6 5" xfId="1580"/>
    <cellStyle name="Финансовый 4 22 6 6" xfId="1581"/>
    <cellStyle name="Финансовый 4 23" xfId="1582"/>
    <cellStyle name="Финансовый 4 23 2" xfId="1583"/>
    <cellStyle name="Финансовый 4 23 3" xfId="1584"/>
    <cellStyle name="Финансовый 4 23 4" xfId="1585"/>
    <cellStyle name="Финансовый 4 23 5" xfId="1586"/>
    <cellStyle name="Финансовый 4 23 6" xfId="1587"/>
    <cellStyle name="Финансовый 4 24" xfId="1588"/>
    <cellStyle name="Финансовый 4 24 2" xfId="1589"/>
    <cellStyle name="Финансовый 4 24 3" xfId="1590"/>
    <cellStyle name="Финансовый 4 24 4" xfId="1591"/>
    <cellStyle name="Финансовый 4 24 5" xfId="1592"/>
    <cellStyle name="Финансовый 4 24 6" xfId="1593"/>
    <cellStyle name="Финансовый 4 25" xfId="1594"/>
    <cellStyle name="Финансовый 4 25 2" xfId="1595"/>
    <cellStyle name="Финансовый 4 25 3" xfId="1596"/>
    <cellStyle name="Финансовый 4 25 4" xfId="1597"/>
    <cellStyle name="Финансовый 4 25 5" xfId="1598"/>
    <cellStyle name="Финансовый 4 25 6" xfId="1599"/>
    <cellStyle name="Финансовый 4 26" xfId="1600"/>
    <cellStyle name="Финансовый 4 26 2" xfId="1601"/>
    <cellStyle name="Финансовый 4 26 3" xfId="1602"/>
    <cellStyle name="Финансовый 4 26 4" xfId="1603"/>
    <cellStyle name="Финансовый 4 26 5" xfId="1604"/>
    <cellStyle name="Финансовый 4 26 6" xfId="1605"/>
    <cellStyle name="Финансовый 4 27" xfId="1606"/>
    <cellStyle name="Финансовый 4 27 2" xfId="1607"/>
    <cellStyle name="Финансовый 4 27 3" xfId="1608"/>
    <cellStyle name="Финансовый 4 27 4" xfId="1609"/>
    <cellStyle name="Финансовый 4 27 5" xfId="1610"/>
    <cellStyle name="Финансовый 4 27 6" xfId="1611"/>
    <cellStyle name="Финансовый 4 28" xfId="1612"/>
    <cellStyle name="Финансовый 4 29" xfId="1613"/>
    <cellStyle name="Финансовый 4 3" xfId="1614"/>
    <cellStyle name="Финансовый 4 3 2" xfId="1615"/>
    <cellStyle name="Финансовый 4 3 2 2" xfId="1616"/>
    <cellStyle name="Финансовый 4 3 2 3" xfId="1617"/>
    <cellStyle name="Финансовый 4 3 2 3 2" xfId="1618"/>
    <cellStyle name="Финансовый 4 3 2 3 3" xfId="1619"/>
    <cellStyle name="Финансовый 4 3 2 3 4" xfId="1620"/>
    <cellStyle name="Финансовый 4 3 2 3 5" xfId="1621"/>
    <cellStyle name="Финансовый 4 3 2 3 6" xfId="1622"/>
    <cellStyle name="Финансовый 4 3 2 4" xfId="1623"/>
    <cellStyle name="Финансовый 4 3 2 4 2" xfId="1624"/>
    <cellStyle name="Финансовый 4 3 2 4 3" xfId="1625"/>
    <cellStyle name="Финансовый 4 3 2 4 4" xfId="1626"/>
    <cellStyle name="Финансовый 4 3 2 4 5" xfId="1627"/>
    <cellStyle name="Финансовый 4 3 2 4 6" xfId="1628"/>
    <cellStyle name="Финансовый 4 3 2 5" xfId="1629"/>
    <cellStyle name="Финансовый 4 3 2 5 2" xfId="1630"/>
    <cellStyle name="Финансовый 4 3 2 5 3" xfId="1631"/>
    <cellStyle name="Финансовый 4 3 2 5 4" xfId="1632"/>
    <cellStyle name="Финансовый 4 3 2 5 5" xfId="1633"/>
    <cellStyle name="Финансовый 4 3 2 5 6" xfId="1634"/>
    <cellStyle name="Финансовый 4 3 2 6" xfId="1635"/>
    <cellStyle name="Финансовый 4 3 2 6 2" xfId="1636"/>
    <cellStyle name="Финансовый 4 3 2 6 3" xfId="1637"/>
    <cellStyle name="Финансовый 4 3 2 6 4" xfId="1638"/>
    <cellStyle name="Финансовый 4 3 2 6 5" xfId="1639"/>
    <cellStyle name="Финансовый 4 3 2 6 6" xfId="1640"/>
    <cellStyle name="Финансовый 4 3 2 7" xfId="1641"/>
    <cellStyle name="Финансовый 4 3 2 7 2" xfId="1642"/>
    <cellStyle name="Финансовый 4 3 2 7 3" xfId="1643"/>
    <cellStyle name="Финансовый 4 3 2 7 4" xfId="1644"/>
    <cellStyle name="Финансовый 4 3 2 7 5" xfId="1645"/>
    <cellStyle name="Финансовый 4 3 2 7 6" xfId="1646"/>
    <cellStyle name="Финансовый 4 3 3" xfId="1647"/>
    <cellStyle name="Финансовый 4 3 4" xfId="1648"/>
    <cellStyle name="Финансовый 4 30" xfId="1649"/>
    <cellStyle name="Финансовый 4 31" xfId="1650"/>
    <cellStyle name="Финансовый 4 32" xfId="1651"/>
    <cellStyle name="Финансовый 4 4" xfId="1652"/>
    <cellStyle name="Финансовый 4 4 2" xfId="1653"/>
    <cellStyle name="Финансовый 4 4 2 2" xfId="1654"/>
    <cellStyle name="Финансовый 4 4 2 3" xfId="1655"/>
    <cellStyle name="Финансовый 4 4 2 3 2" xfId="1656"/>
    <cellStyle name="Финансовый 4 4 2 3 3" xfId="1657"/>
    <cellStyle name="Финансовый 4 4 2 3 4" xfId="1658"/>
    <cellStyle name="Финансовый 4 4 2 3 5" xfId="1659"/>
    <cellStyle name="Финансовый 4 4 2 3 6" xfId="1660"/>
    <cellStyle name="Финансовый 4 4 2 4" xfId="1661"/>
    <cellStyle name="Финансовый 4 4 2 4 2" xfId="1662"/>
    <cellStyle name="Финансовый 4 4 2 4 3" xfId="1663"/>
    <cellStyle name="Финансовый 4 4 2 4 4" xfId="1664"/>
    <cellStyle name="Финансовый 4 4 2 4 5" xfId="1665"/>
    <cellStyle name="Финансовый 4 4 2 4 6" xfId="1666"/>
    <cellStyle name="Финансовый 4 4 2 5" xfId="1667"/>
    <cellStyle name="Финансовый 4 4 2 5 2" xfId="1668"/>
    <cellStyle name="Финансовый 4 4 2 5 3" xfId="1669"/>
    <cellStyle name="Финансовый 4 4 2 5 4" xfId="1670"/>
    <cellStyle name="Финансовый 4 4 2 5 5" xfId="1671"/>
    <cellStyle name="Финансовый 4 4 2 5 6" xfId="1672"/>
    <cellStyle name="Финансовый 4 4 2 6" xfId="1673"/>
    <cellStyle name="Финансовый 4 4 2 6 2" xfId="1674"/>
    <cellStyle name="Финансовый 4 4 2 6 3" xfId="1675"/>
    <cellStyle name="Финансовый 4 4 2 6 4" xfId="1676"/>
    <cellStyle name="Финансовый 4 4 2 6 5" xfId="1677"/>
    <cellStyle name="Финансовый 4 4 2 6 6" xfId="1678"/>
    <cellStyle name="Финансовый 4 4 2 7" xfId="1679"/>
    <cellStyle name="Финансовый 4 4 2 7 2" xfId="1680"/>
    <cellStyle name="Финансовый 4 4 2 7 3" xfId="1681"/>
    <cellStyle name="Финансовый 4 4 2 7 4" xfId="1682"/>
    <cellStyle name="Финансовый 4 4 2 7 5" xfId="1683"/>
    <cellStyle name="Финансовый 4 4 2 7 6" xfId="1684"/>
    <cellStyle name="Финансовый 4 4 3" xfId="1685"/>
    <cellStyle name="Финансовый 4 4 4" xfId="1686"/>
    <cellStyle name="Финансовый 4 4 5" xfId="1687"/>
    <cellStyle name="Финансовый 4 4 6" xfId="1688"/>
    <cellStyle name="Финансовый 4 4 7" xfId="1689"/>
    <cellStyle name="Финансовый 4 5" xfId="1690"/>
    <cellStyle name="Финансовый 4 5 2" xfId="1691"/>
    <cellStyle name="Финансовый 4 5 2 2" xfId="1692"/>
    <cellStyle name="Финансовый 4 5 2 3" xfId="1693"/>
    <cellStyle name="Финансовый 4 5 2 3 2" xfId="1694"/>
    <cellStyle name="Финансовый 4 5 2 3 3" xfId="1695"/>
    <cellStyle name="Финансовый 4 5 2 3 4" xfId="1696"/>
    <cellStyle name="Финансовый 4 5 2 3 5" xfId="1697"/>
    <cellStyle name="Финансовый 4 5 2 3 6" xfId="1698"/>
    <cellStyle name="Финансовый 4 5 2 4" xfId="1699"/>
    <cellStyle name="Финансовый 4 5 2 4 2" xfId="1700"/>
    <cellStyle name="Финансовый 4 5 2 4 3" xfId="1701"/>
    <cellStyle name="Финансовый 4 5 2 4 4" xfId="1702"/>
    <cellStyle name="Финансовый 4 5 2 4 5" xfId="1703"/>
    <cellStyle name="Финансовый 4 5 2 4 6" xfId="1704"/>
    <cellStyle name="Финансовый 4 5 2 5" xfId="1705"/>
    <cellStyle name="Финансовый 4 5 2 5 2" xfId="1706"/>
    <cellStyle name="Финансовый 4 5 2 5 3" xfId="1707"/>
    <cellStyle name="Финансовый 4 5 2 5 4" xfId="1708"/>
    <cellStyle name="Финансовый 4 5 2 5 5" xfId="1709"/>
    <cellStyle name="Финансовый 4 5 2 5 6" xfId="1710"/>
    <cellStyle name="Финансовый 4 5 2 6" xfId="1711"/>
    <cellStyle name="Финансовый 4 5 2 6 2" xfId="1712"/>
    <cellStyle name="Финансовый 4 5 2 6 3" xfId="1713"/>
    <cellStyle name="Финансовый 4 5 2 6 4" xfId="1714"/>
    <cellStyle name="Финансовый 4 5 2 6 5" xfId="1715"/>
    <cellStyle name="Финансовый 4 5 2 6 6" xfId="1716"/>
    <cellStyle name="Финансовый 4 5 2 7" xfId="1717"/>
    <cellStyle name="Финансовый 4 5 2 7 2" xfId="1718"/>
    <cellStyle name="Финансовый 4 5 2 7 3" xfId="1719"/>
    <cellStyle name="Финансовый 4 5 2 7 4" xfId="1720"/>
    <cellStyle name="Финансовый 4 5 2 7 5" xfId="1721"/>
    <cellStyle name="Финансовый 4 5 2 7 6" xfId="1722"/>
    <cellStyle name="Финансовый 4 5 3" xfId="1723"/>
    <cellStyle name="Финансовый 4 5 4" xfId="1724"/>
    <cellStyle name="Финансовый 4 5 5" xfId="1725"/>
    <cellStyle name="Финансовый 4 5 6" xfId="1726"/>
    <cellStyle name="Финансовый 4 5 7" xfId="1727"/>
    <cellStyle name="Финансовый 4 6" xfId="1728"/>
    <cellStyle name="Финансовый 4 7" xfId="1729"/>
    <cellStyle name="Финансовый 4 8" xfId="1730"/>
    <cellStyle name="Финансовый 4 9" xfId="1731"/>
    <cellStyle name="Формула" xfId="1732"/>
    <cellStyle name="Формула 2" xfId="1733"/>
    <cellStyle name="ФормулаВБ" xfId="1734"/>
    <cellStyle name="ФормулаВБ 2" xfId="1735"/>
    <cellStyle name="ФормулаНаКонтроль" xfId="1736"/>
    <cellStyle name="Хороший 2 2" xfId="1737"/>
    <cellStyle name="Хороший 2 3" xfId="1738"/>
    <cellStyle name="Хороший 2 4" xfId="1739"/>
    <cellStyle name="Хороший 2 5" xfId="1740"/>
    <cellStyle name="Хороший 2 6" xfId="1741"/>
    <cellStyle name="Хороший 2 7" xfId="1742"/>
    <cellStyle name="Хороший 3 2" xfId="1743"/>
    <cellStyle name="Хороший 3 3" xfId="1744"/>
    <cellStyle name="Хороший 3 4" xfId="1745"/>
    <cellStyle name="Хороший 3 5" xfId="1746"/>
    <cellStyle name="Хороший 3 6" xfId="1747"/>
    <cellStyle name="Хороший 3 7" xfId="1748"/>
    <cellStyle name="Хороший 4 2" xfId="1749"/>
    <cellStyle name="Хороший 4 3" xfId="1750"/>
    <cellStyle name="Хороший 4 4" xfId="1751"/>
    <cellStyle name="Хороший 4 5" xfId="1752"/>
    <cellStyle name="Хороший 4 6" xfId="1753"/>
    <cellStyle name="Хороший 4 7" xfId="1754"/>
    <cellStyle name="Хороший 5 2" xfId="1755"/>
    <cellStyle name="Хороший 5 3" xfId="1756"/>
    <cellStyle name="Хороший 5 4" xfId="1757"/>
    <cellStyle name="Хороший 5 5" xfId="1758"/>
    <cellStyle name="Хороший 5 6" xfId="1759"/>
    <cellStyle name="Хороший 5 7" xfId="1760"/>
    <cellStyle name="Хороший 6 2" xfId="1761"/>
    <cellStyle name="Хороший 6 3" xfId="1762"/>
    <cellStyle name="Хороший 6 4" xfId="1763"/>
    <cellStyle name="Хороший 6 5" xfId="1764"/>
    <cellStyle name="Хороший 6 6" xfId="1765"/>
    <cellStyle name="Хороший 6 7" xfId="17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89;&#1088;&#1077;&#1076;&#1085;&#1077;&#1075;&#1086;%20&#1090;&#1072;&#1088;&#1080;&#1092;&#1072;%20&#1087;&#1086;%20&#1089;&#1086;&#1076;&#1077;&#1088;&#1078;&#1072;&#1085;&#1080;&#1102;%20&#1078;&#1080;&#1083;&#1100;&#1103;%202015-2016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90;&#1072;&#1088;&#1080;&#1092;%20&#1089;.&#1065;&#1077;&#1083;&#1082;&#1091;&#1085;%202014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90;&#1072;&#1088;&#1080;&#1092;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8;&#1072;&#1088;&#1080;&#1092;%20&#1089;.&#1078;.%202015-2016/&#1057;&#1074;&#1086;&#1076;&#1085;&#1072;&#1103;%20&#1089;&#1088;&#1077;&#1076;&#1085;&#1077;&#1075;&#1086;%20&#1090;&#1072;&#1088;&#1080;&#1092;&#1072;%20&#1087;&#1086;%20&#1089;&#1086;&#1076;&#1077;&#1088;&#1078;&#1072;&#1085;&#1080;&#1102;%20&#1078;&#1080;&#1083;&#1100;&#1103;%202015-2016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."/>
      <sheetName val="М-1"/>
      <sheetName val="М-2"/>
      <sheetName val="М-3"/>
      <sheetName val="М-4"/>
      <sheetName val="М-5"/>
      <sheetName val="М-6"/>
      <sheetName val="М-7"/>
      <sheetName val="М-8"/>
      <sheetName val="М-9"/>
      <sheetName val="Стр.2"/>
      <sheetName val="Стр.5"/>
      <sheetName val="Стр.7"/>
      <sheetName val="Стр.8А"/>
      <sheetName val="Стр.9"/>
      <sheetName val="Стр.10"/>
      <sheetName val="Ж-2"/>
      <sheetName val="Ж-3"/>
      <sheetName val="Ж-4"/>
      <sheetName val="Ж-5"/>
      <sheetName val="Ж-6"/>
      <sheetName val="Ж-7"/>
      <sheetName val="Ж-8"/>
      <sheetName val="М-10"/>
    </sheetNames>
    <sheetDataSet>
      <sheetData sheetId="0">
        <row r="21">
          <cell r="D21">
            <v>891.9</v>
          </cell>
          <cell r="E21">
            <v>897.1</v>
          </cell>
          <cell r="F21">
            <v>888</v>
          </cell>
          <cell r="G21">
            <v>865.5</v>
          </cell>
          <cell r="H21">
            <v>856.3</v>
          </cell>
          <cell r="I21">
            <v>867.5</v>
          </cell>
          <cell r="J21">
            <v>864.3</v>
          </cell>
          <cell r="K21">
            <v>851.7</v>
          </cell>
          <cell r="L21">
            <v>859.4</v>
          </cell>
          <cell r="M21">
            <v>452.29</v>
          </cell>
          <cell r="N21">
            <v>1194.2</v>
          </cell>
          <cell r="O21">
            <v>465.2</v>
          </cell>
          <cell r="P21">
            <v>293.39999999999998</v>
          </cell>
          <cell r="Q21">
            <v>486.5</v>
          </cell>
          <cell r="R21">
            <v>382.7</v>
          </cell>
          <cell r="S21">
            <v>343</v>
          </cell>
          <cell r="T21">
            <v>691.4</v>
          </cell>
          <cell r="U21">
            <v>736.8</v>
          </cell>
          <cell r="V21">
            <v>824.5</v>
          </cell>
          <cell r="W21">
            <v>1267.5</v>
          </cell>
          <cell r="X21">
            <v>1323.2</v>
          </cell>
          <cell r="Y21">
            <v>1285.5</v>
          </cell>
          <cell r="Z21">
            <v>1284.3</v>
          </cell>
        </row>
      </sheetData>
      <sheetData sheetId="1">
        <row r="23">
          <cell r="E23">
            <v>27734.423102393353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721.6814222463355</v>
          </cell>
        </row>
        <row r="28">
          <cell r="E28">
            <v>222.51019175613737</v>
          </cell>
        </row>
        <row r="29">
          <cell r="E29">
            <v>1335.0611505368224</v>
          </cell>
        </row>
        <row r="30">
          <cell r="E30">
            <v>533.03748448734268</v>
          </cell>
        </row>
        <row r="31">
          <cell r="E31">
            <v>2002.591725805232</v>
          </cell>
        </row>
        <row r="32">
          <cell r="E32">
            <v>400.51834516104748</v>
          </cell>
        </row>
        <row r="33">
          <cell r="E33">
            <v>0</v>
          </cell>
        </row>
        <row r="34">
          <cell r="E34">
            <v>2670.1223010736467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1718.8915616877116</v>
          </cell>
        </row>
        <row r="42">
          <cell r="E42">
            <v>5340.2446021472942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2709.1167934762138</v>
          </cell>
        </row>
        <row r="50">
          <cell r="E50">
            <v>2031.8375951071664</v>
          </cell>
        </row>
        <row r="51">
          <cell r="E51">
            <v>0</v>
          </cell>
        </row>
        <row r="52">
          <cell r="E52">
            <v>50.365763516966972</v>
          </cell>
        </row>
        <row r="53">
          <cell r="E53">
            <v>1562.4661264035217</v>
          </cell>
        </row>
        <row r="54">
          <cell r="E54">
            <v>13492.511326085854</v>
          </cell>
        </row>
        <row r="55">
          <cell r="E55">
            <v>532.20461341783039</v>
          </cell>
        </row>
        <row r="56">
          <cell r="E56">
            <v>343.00962126760493</v>
          </cell>
        </row>
        <row r="57">
          <cell r="E57">
            <v>1299.2788684378975</v>
          </cell>
        </row>
        <row r="58">
          <cell r="E58">
            <v>806.21919528710498</v>
          </cell>
        </row>
        <row r="59">
          <cell r="E59">
            <v>2132.1499379493675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52421.553835984581</v>
          </cell>
        </row>
        <row r="72">
          <cell r="E72">
            <v>812.9206196093395</v>
          </cell>
        </row>
      </sheetData>
      <sheetData sheetId="2">
        <row r="23">
          <cell r="E23">
            <v>27896.12172346349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74.170063918712344</v>
          </cell>
        </row>
        <row r="29">
          <cell r="E29">
            <v>222.51019175613737</v>
          </cell>
        </row>
        <row r="30">
          <cell r="E30">
            <v>599.66717004825989</v>
          </cell>
        </row>
        <row r="31">
          <cell r="E31">
            <v>801.03669032209359</v>
          </cell>
        </row>
        <row r="32">
          <cell r="E32">
            <v>961.24402838651315</v>
          </cell>
        </row>
        <row r="33">
          <cell r="E33">
            <v>961.24402838651315</v>
          </cell>
        </row>
        <row r="34">
          <cell r="E34">
            <v>1602.073380644189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5340.2446021472942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1718.8915616877116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2709.1167934762138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1406.2195137631704</v>
          </cell>
        </row>
        <row r="54">
          <cell r="E54">
            <v>6746.2556630429126</v>
          </cell>
        </row>
        <row r="55">
          <cell r="E55">
            <v>532.20461341783039</v>
          </cell>
        </row>
        <row r="56">
          <cell r="E56">
            <v>474.93639867822151</v>
          </cell>
        </row>
        <row r="57">
          <cell r="E57">
            <v>1799.0015101447746</v>
          </cell>
        </row>
        <row r="58">
          <cell r="E58">
            <v>725.59727575839463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165.39057234322837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99775.690801157325</v>
          </cell>
        </row>
        <row r="72">
          <cell r="E72">
            <v>2025.8075891589851</v>
          </cell>
        </row>
      </sheetData>
      <sheetData sheetId="3">
        <row r="23">
          <cell r="E23">
            <v>27613.149136590771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148.34012783742489</v>
          </cell>
        </row>
        <row r="29">
          <cell r="E29">
            <v>890.04076702454972</v>
          </cell>
        </row>
        <row r="30">
          <cell r="E30">
            <v>599.66717004825989</v>
          </cell>
        </row>
        <row r="31">
          <cell r="E31">
            <v>2002.591725805232</v>
          </cell>
        </row>
        <row r="32">
          <cell r="E32">
            <v>480.62201419325652</v>
          </cell>
        </row>
        <row r="33">
          <cell r="E33">
            <v>961.24402838651315</v>
          </cell>
        </row>
        <row r="34">
          <cell r="E34">
            <v>3204.1467612883735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92.555699475492446</v>
          </cell>
        </row>
        <row r="49">
          <cell r="E49">
            <v>2709.1167934762138</v>
          </cell>
        </row>
        <row r="50">
          <cell r="E50">
            <v>2031.8375951071664</v>
          </cell>
        </row>
        <row r="51">
          <cell r="E51">
            <v>0</v>
          </cell>
        </row>
        <row r="52">
          <cell r="E52">
            <v>50.365763516966972</v>
          </cell>
        </row>
        <row r="53">
          <cell r="E53">
            <v>1406.2195137631704</v>
          </cell>
        </row>
        <row r="54">
          <cell r="E54">
            <v>10794.009060868673</v>
          </cell>
        </row>
        <row r="55">
          <cell r="E55">
            <v>1064.4092268356619</v>
          </cell>
        </row>
        <row r="56">
          <cell r="E56">
            <v>474.93639867822151</v>
          </cell>
        </row>
        <row r="57">
          <cell r="E57">
            <v>1799.0015101447746</v>
          </cell>
        </row>
        <row r="58">
          <cell r="E58">
            <v>725.59727575839463</v>
          </cell>
        </row>
        <row r="59">
          <cell r="E59">
            <v>3198.2249069240588</v>
          </cell>
        </row>
        <row r="60">
          <cell r="E60">
            <v>0</v>
          </cell>
        </row>
        <row r="61">
          <cell r="E61">
            <v>49.972264170688327</v>
          </cell>
        </row>
        <row r="63">
          <cell r="E63">
            <v>55.130190781076074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26210.776917992294</v>
          </cell>
        </row>
        <row r="72">
          <cell r="E72">
            <v>7119.5949375852715</v>
          </cell>
        </row>
        <row r="73">
          <cell r="E73">
            <v>6432.7455253403941</v>
          </cell>
        </row>
        <row r="74">
          <cell r="E74">
            <v>1481.6701326424363</v>
          </cell>
        </row>
        <row r="75">
          <cell r="E75">
            <v>1378.4903783179689</v>
          </cell>
        </row>
      </sheetData>
      <sheetData sheetId="4">
        <row r="23">
          <cell r="E23">
            <v>26913.491641575802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296.68025567485023</v>
          </cell>
        </row>
        <row r="29">
          <cell r="E29">
            <v>890.04076702454972</v>
          </cell>
        </row>
        <row r="30">
          <cell r="E30">
            <v>599.66717004825989</v>
          </cell>
        </row>
        <row r="31">
          <cell r="E31">
            <v>1602.073380644189</v>
          </cell>
        </row>
        <row r="32">
          <cell r="E32">
            <v>1228.2562584938776</v>
          </cell>
        </row>
        <row r="33">
          <cell r="E33">
            <v>961.24402838651315</v>
          </cell>
        </row>
        <row r="34">
          <cell r="E34">
            <v>3204.1467612883735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2709.1167934762138</v>
          </cell>
        </row>
        <row r="50">
          <cell r="E50">
            <v>2031.8375951071664</v>
          </cell>
        </row>
        <row r="51">
          <cell r="E51">
            <v>0</v>
          </cell>
        </row>
        <row r="52">
          <cell r="E52">
            <v>50.365763516966972</v>
          </cell>
        </row>
        <row r="53">
          <cell r="E53">
            <v>1562.4661264035217</v>
          </cell>
        </row>
        <row r="54">
          <cell r="E54">
            <v>6746.2556630429126</v>
          </cell>
        </row>
        <row r="55">
          <cell r="E55">
            <v>798.30692012674513</v>
          </cell>
        </row>
        <row r="56">
          <cell r="E56">
            <v>356.20229900866644</v>
          </cell>
        </row>
        <row r="57">
          <cell r="E57">
            <v>1349.2511326085853</v>
          </cell>
        </row>
        <row r="58">
          <cell r="E58">
            <v>806.21919528710498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55.130190781076074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58013.186245156277</v>
          </cell>
        </row>
        <row r="72">
          <cell r="E72">
            <v>259.5304530569743</v>
          </cell>
        </row>
      </sheetData>
      <sheetData sheetId="5">
        <row r="23">
          <cell r="E23">
            <v>26627.409465836339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445.02038351227475</v>
          </cell>
        </row>
        <row r="29">
          <cell r="E29">
            <v>1780.0815340491015</v>
          </cell>
        </row>
        <row r="30">
          <cell r="E30">
            <v>599.66717004825989</v>
          </cell>
        </row>
        <row r="31">
          <cell r="E31">
            <v>3471.1589913957368</v>
          </cell>
        </row>
        <row r="32">
          <cell r="E32">
            <v>3204.1467612883739</v>
          </cell>
        </row>
        <row r="33">
          <cell r="E33">
            <v>961.24402838651315</v>
          </cell>
        </row>
        <row r="34">
          <cell r="E34">
            <v>3204.1467612883735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1718.8915616877116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2709.1167934762138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2343.6991896052782</v>
          </cell>
        </row>
        <row r="54">
          <cell r="E54">
            <v>33731.278315214659</v>
          </cell>
        </row>
        <row r="55">
          <cell r="E55">
            <v>1182.6769187062907</v>
          </cell>
        </row>
        <row r="56">
          <cell r="E56">
            <v>791.56066446370323</v>
          </cell>
        </row>
        <row r="57">
          <cell r="E57">
            <v>1998.8905668275372</v>
          </cell>
        </row>
        <row r="58">
          <cell r="E58">
            <v>1209.3287929306573</v>
          </cell>
        </row>
        <row r="59">
          <cell r="E59">
            <v>3198.2249069240588</v>
          </cell>
        </row>
        <row r="60">
          <cell r="E60">
            <v>0</v>
          </cell>
        </row>
        <row r="61">
          <cell r="E61">
            <v>99.944528341376625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184.10341043329956</v>
          </cell>
        </row>
        <row r="72">
          <cell r="E72">
            <v>6432.7455253403941</v>
          </cell>
        </row>
        <row r="73">
          <cell r="E73">
            <v>7119.5949375852715</v>
          </cell>
        </row>
      </sheetData>
      <sheetData sheetId="6">
        <row r="23">
          <cell r="E23">
            <v>26975.683418910441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445.02038351227475</v>
          </cell>
        </row>
        <row r="29">
          <cell r="E29">
            <v>1780.0815340491015</v>
          </cell>
        </row>
        <row r="30">
          <cell r="E30">
            <v>599.66717004825989</v>
          </cell>
        </row>
        <row r="31">
          <cell r="E31">
            <v>2670.1223010736467</v>
          </cell>
        </row>
        <row r="32">
          <cell r="E32">
            <v>3204.1467612883739</v>
          </cell>
        </row>
        <row r="33">
          <cell r="E33">
            <v>961.24402838651315</v>
          </cell>
        </row>
        <row r="34">
          <cell r="E34">
            <v>5340.2446021472942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370.22279790196922</v>
          </cell>
        </row>
        <row r="49">
          <cell r="E49">
            <v>2709.1167934762138</v>
          </cell>
        </row>
        <row r="50">
          <cell r="E50">
            <v>4063.6751902143205</v>
          </cell>
        </row>
        <row r="51">
          <cell r="E51">
            <v>503.65763516966962</v>
          </cell>
        </row>
        <row r="52">
          <cell r="E52">
            <v>0</v>
          </cell>
        </row>
        <row r="53">
          <cell r="E53">
            <v>2343.6991896052782</v>
          </cell>
        </row>
        <row r="54">
          <cell r="E54">
            <v>26985.022652171665</v>
          </cell>
        </row>
        <row r="55">
          <cell r="E55">
            <v>1182.6769187062907</v>
          </cell>
        </row>
        <row r="56">
          <cell r="E56">
            <v>791.56066446370323</v>
          </cell>
        </row>
        <row r="57">
          <cell r="E57">
            <v>1998.8905668275372</v>
          </cell>
        </row>
        <row r="58">
          <cell r="E58">
            <v>1209.3287929306573</v>
          </cell>
        </row>
        <row r="59">
          <cell r="E59">
            <v>2505.276177090514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7793.8558146664</v>
          </cell>
        </row>
        <row r="72">
          <cell r="E72">
            <v>1307.9410845154107</v>
          </cell>
        </row>
        <row r="73">
          <cell r="E73">
            <v>3532.4453813152486</v>
          </cell>
        </row>
      </sheetData>
      <sheetData sheetId="7">
        <row r="23">
          <cell r="E23">
            <v>26876.176575174977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478.72271112316696</v>
          </cell>
        </row>
        <row r="28">
          <cell r="E28">
            <v>296.68025567485023</v>
          </cell>
        </row>
        <row r="29">
          <cell r="E29">
            <v>890.04076702454972</v>
          </cell>
        </row>
        <row r="30">
          <cell r="E30">
            <v>333.14842780458883</v>
          </cell>
        </row>
        <row r="31">
          <cell r="E31">
            <v>2670.1223010736467</v>
          </cell>
        </row>
        <row r="32">
          <cell r="E32">
            <v>267.01223010736464</v>
          </cell>
        </row>
        <row r="33">
          <cell r="E33">
            <v>961.24402838651315</v>
          </cell>
        </row>
        <row r="34">
          <cell r="E34">
            <v>5340.2446021472942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1718.8915616877116</v>
          </cell>
        </row>
        <row r="42">
          <cell r="E42">
            <v>5340.2446021472942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1128.7986639484243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2709.1167934762138</v>
          </cell>
        </row>
        <row r="50">
          <cell r="E50">
            <v>0</v>
          </cell>
        </row>
        <row r="52">
          <cell r="E52">
            <v>0</v>
          </cell>
        </row>
        <row r="53">
          <cell r="E53">
            <v>1171.8495948026427</v>
          </cell>
        </row>
        <row r="54">
          <cell r="E54">
            <v>13492.511326085854</v>
          </cell>
        </row>
        <row r="55">
          <cell r="E55">
            <v>591.33845935314423</v>
          </cell>
        </row>
        <row r="56">
          <cell r="E56">
            <v>395.78033223185111</v>
          </cell>
        </row>
        <row r="57">
          <cell r="E57">
            <v>999.44528341376633</v>
          </cell>
        </row>
        <row r="58">
          <cell r="E58">
            <v>806.21919528710498</v>
          </cell>
        </row>
        <row r="59">
          <cell r="E59">
            <v>2132.1499379493675</v>
          </cell>
        </row>
        <row r="60">
          <cell r="E60">
            <v>0</v>
          </cell>
        </row>
        <row r="61">
          <cell r="E61">
            <v>49.972264170688327</v>
          </cell>
        </row>
        <row r="63">
          <cell r="E63">
            <v>55.130190781076074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43684.628196653764</v>
          </cell>
        </row>
        <row r="72">
          <cell r="E72">
            <v>4748.2363318663956</v>
          </cell>
        </row>
        <row r="73">
          <cell r="E73">
            <v>2556.4345275057835</v>
          </cell>
        </row>
        <row r="74">
          <cell r="E74">
            <v>2382.9694348345165</v>
          </cell>
        </row>
        <row r="75">
          <cell r="E75">
            <v>808.10990657624313</v>
          </cell>
        </row>
      </sheetData>
      <sheetData sheetId="8">
        <row r="23">
          <cell r="E23">
            <v>26484.368377966617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883.65389632844654</v>
          </cell>
        </row>
        <row r="28">
          <cell r="E28">
            <v>445.02038351227475</v>
          </cell>
        </row>
        <row r="29">
          <cell r="E29">
            <v>1780.0815340491015</v>
          </cell>
        </row>
        <row r="30">
          <cell r="E30">
            <v>333.14842780458883</v>
          </cell>
        </row>
        <row r="31">
          <cell r="E31">
            <v>2670.1223010736467</v>
          </cell>
        </row>
        <row r="32">
          <cell r="E32">
            <v>2670.1223010736467</v>
          </cell>
        </row>
        <row r="33">
          <cell r="E33">
            <v>961.24402838651315</v>
          </cell>
        </row>
        <row r="34">
          <cell r="E34">
            <v>5340.2446021472942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1128.7986639484243</v>
          </cell>
        </row>
        <row r="47">
          <cell r="E47">
            <v>507.95939877679086</v>
          </cell>
        </row>
        <row r="48">
          <cell r="E48">
            <v>370.22279790196922</v>
          </cell>
        </row>
        <row r="49">
          <cell r="E49">
            <v>2709.1167934762138</v>
          </cell>
        </row>
        <row r="50">
          <cell r="E50">
            <v>2031.8375951071664</v>
          </cell>
        </row>
        <row r="51">
          <cell r="E51">
            <v>503.65763516966962</v>
          </cell>
        </row>
        <row r="52">
          <cell r="E52">
            <v>50.365763516966972</v>
          </cell>
        </row>
        <row r="53">
          <cell r="E53">
            <v>2343.6991896052782</v>
          </cell>
        </row>
        <row r="54">
          <cell r="E54">
            <v>13492.511326085854</v>
          </cell>
        </row>
        <row r="55">
          <cell r="E55">
            <v>1182.6769187062907</v>
          </cell>
        </row>
        <row r="56">
          <cell r="E56">
            <v>791.56066446370323</v>
          </cell>
        </row>
        <row r="57">
          <cell r="E57">
            <v>1998.8905668275372</v>
          </cell>
        </row>
        <row r="58">
          <cell r="E58">
            <v>1209.3287929306573</v>
          </cell>
        </row>
        <row r="59">
          <cell r="E59">
            <v>2132.1499379493675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55.130190781076074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8736.9256393307642</v>
          </cell>
        </row>
        <row r="72">
          <cell r="E72">
            <v>9496.4726637327913</v>
          </cell>
        </row>
        <row r="73">
          <cell r="E73">
            <v>1268.8917935431459</v>
          </cell>
        </row>
        <row r="74">
          <cell r="E74">
            <v>1230.4003783179689</v>
          </cell>
        </row>
        <row r="75">
          <cell r="E75">
            <v>2449.9303783179689</v>
          </cell>
        </row>
        <row r="76">
          <cell r="E76">
            <v>3244.8727783179688</v>
          </cell>
        </row>
      </sheetData>
      <sheetData sheetId="9">
        <row r="23">
          <cell r="E23">
            <v>26723.80672070507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721.6814222463355</v>
          </cell>
        </row>
        <row r="28">
          <cell r="E28">
            <v>445.02038351227475</v>
          </cell>
        </row>
        <row r="29">
          <cell r="E29">
            <v>1780.0815340491015</v>
          </cell>
        </row>
        <row r="30">
          <cell r="E30">
            <v>832.87106951147246</v>
          </cell>
        </row>
        <row r="31">
          <cell r="E31">
            <v>5340.2446021472942</v>
          </cell>
        </row>
        <row r="32">
          <cell r="E32">
            <v>5340.2446021472942</v>
          </cell>
        </row>
        <row r="33">
          <cell r="E33">
            <v>961.24402838651315</v>
          </cell>
        </row>
        <row r="34">
          <cell r="E34">
            <v>5340.2446021472942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5340.2446021472942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507.95939877679086</v>
          </cell>
        </row>
        <row r="48">
          <cell r="E48">
            <v>370.22279790196922</v>
          </cell>
        </row>
        <row r="49">
          <cell r="E49">
            <v>2709.1167934762138</v>
          </cell>
        </row>
        <row r="50">
          <cell r="E50">
            <v>2031.8375951071664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2343.6991896052782</v>
          </cell>
        </row>
        <row r="54">
          <cell r="E54">
            <v>26985.022652171665</v>
          </cell>
        </row>
        <row r="55">
          <cell r="E55">
            <v>1182.6769187062907</v>
          </cell>
        </row>
        <row r="56">
          <cell r="E56">
            <v>791.56066446370323</v>
          </cell>
        </row>
        <row r="57">
          <cell r="E57">
            <v>1998.8905668275372</v>
          </cell>
        </row>
        <row r="58">
          <cell r="E58">
            <v>1209.3287929306573</v>
          </cell>
        </row>
        <row r="59">
          <cell r="E59">
            <v>2132.1499379493675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110.26038156215228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32.351289865824171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6432.7455253403941</v>
          </cell>
        </row>
        <row r="72">
          <cell r="E72">
            <v>7119.5949375852715</v>
          </cell>
        </row>
        <row r="73">
          <cell r="E73">
            <v>1307.9410845154107</v>
          </cell>
        </row>
        <row r="74">
          <cell r="E74">
            <v>1334.5823935431458</v>
          </cell>
        </row>
        <row r="75">
          <cell r="E75">
            <v>524.12289042192901</v>
          </cell>
        </row>
        <row r="76">
          <cell r="E76">
            <v>425.87118131524858</v>
          </cell>
        </row>
        <row r="77">
          <cell r="E77">
            <v>1664.4398505219876</v>
          </cell>
        </row>
        <row r="78">
          <cell r="E78">
            <v>1242.0508500596948</v>
          </cell>
        </row>
      </sheetData>
      <sheetData sheetId="10">
        <row r="23">
          <cell r="E23">
            <v>14064.359485347588</v>
          </cell>
        </row>
        <row r="25">
          <cell r="E25">
            <v>849.43319934751207</v>
          </cell>
        </row>
        <row r="26">
          <cell r="E26">
            <v>0</v>
          </cell>
        </row>
        <row r="27">
          <cell r="E27">
            <v>559.7089481642231</v>
          </cell>
        </row>
        <row r="28">
          <cell r="E28">
            <v>111.25509587806874</v>
          </cell>
        </row>
        <row r="29">
          <cell r="E29">
            <v>222.51019175613737</v>
          </cell>
        </row>
        <row r="30">
          <cell r="E30">
            <v>1332.5937112183547</v>
          </cell>
        </row>
        <row r="31">
          <cell r="E31">
            <v>534.0244602147294</v>
          </cell>
        </row>
        <row r="32">
          <cell r="E32">
            <v>534.0244602147294</v>
          </cell>
        </row>
        <row r="33">
          <cell r="E33">
            <v>1068.0489204294586</v>
          </cell>
        </row>
        <row r="34">
          <cell r="E34">
            <v>534.0244602147294</v>
          </cell>
        </row>
        <row r="35">
          <cell r="E35">
            <v>267.01223010736464</v>
          </cell>
        </row>
        <row r="36">
          <cell r="E36">
            <v>0</v>
          </cell>
        </row>
        <row r="37">
          <cell r="E37">
            <v>2670.1223010736467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2670.1223010736467</v>
          </cell>
        </row>
        <row r="41">
          <cell r="E41">
            <v>1718.8915616877116</v>
          </cell>
        </row>
        <row r="42">
          <cell r="E42">
            <v>5340.2446021472942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1354.5583967381078</v>
          </cell>
        </row>
        <row r="47">
          <cell r="E47">
            <v>338.6395991845273</v>
          </cell>
        </row>
        <row r="48">
          <cell r="E48">
            <v>370.22279790196922</v>
          </cell>
        </row>
        <row r="49">
          <cell r="E49">
            <v>677.27919836905437</v>
          </cell>
        </row>
        <row r="50">
          <cell r="E50">
            <v>0</v>
          </cell>
        </row>
        <row r="51">
          <cell r="E51">
            <v>503.65763516966962</v>
          </cell>
        </row>
        <row r="52">
          <cell r="E52">
            <v>50.365763516966972</v>
          </cell>
        </row>
        <row r="53">
          <cell r="E53">
            <v>1171.8495948026427</v>
          </cell>
        </row>
        <row r="54">
          <cell r="E54">
            <v>6746.2556630429126</v>
          </cell>
        </row>
        <row r="55">
          <cell r="E55">
            <v>887.00768902971697</v>
          </cell>
        </row>
        <row r="56">
          <cell r="E56">
            <v>395.78033223185111</v>
          </cell>
        </row>
        <row r="57">
          <cell r="E57">
            <v>1499.1679251206497</v>
          </cell>
        </row>
        <row r="58">
          <cell r="E58">
            <v>604.66439646532831</v>
          </cell>
        </row>
        <row r="59">
          <cell r="E59">
            <v>1599.1124534620258</v>
          </cell>
        </row>
        <row r="60">
          <cell r="E60">
            <v>0</v>
          </cell>
        </row>
        <row r="61">
          <cell r="E61">
            <v>149.91679251206497</v>
          </cell>
        </row>
        <row r="63">
          <cell r="E63">
            <v>110.26038156215228</v>
          </cell>
        </row>
        <row r="64">
          <cell r="E64">
            <v>472.57500590651824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13105.388458996149</v>
          </cell>
        </row>
        <row r="72">
          <cell r="E72">
            <v>13600.008869669031</v>
          </cell>
        </row>
      </sheetData>
      <sheetData sheetId="11">
        <row r="23">
          <cell r="E23">
            <v>37134.710246527793</v>
          </cell>
        </row>
        <row r="25">
          <cell r="E25">
            <v>5096.5991960850706</v>
          </cell>
        </row>
        <row r="26">
          <cell r="E26">
            <v>0</v>
          </cell>
        </row>
        <row r="27">
          <cell r="E27">
            <v>1045.6263704105581</v>
          </cell>
        </row>
        <row r="28">
          <cell r="E28">
            <v>445.02038351227475</v>
          </cell>
        </row>
        <row r="29">
          <cell r="E29">
            <v>1780.0815340491015</v>
          </cell>
        </row>
        <row r="30">
          <cell r="E30">
            <v>333.14842780458883</v>
          </cell>
        </row>
        <row r="31">
          <cell r="E31">
            <v>5340.2446021472942</v>
          </cell>
        </row>
        <row r="32">
          <cell r="E32">
            <v>3204.1467612883739</v>
          </cell>
        </row>
        <row r="33">
          <cell r="E33">
            <v>961.24402838651315</v>
          </cell>
        </row>
        <row r="34">
          <cell r="E34">
            <v>10680.489204294587</v>
          </cell>
        </row>
        <row r="35">
          <cell r="E35">
            <v>480.62201419325652</v>
          </cell>
        </row>
        <row r="36">
          <cell r="E36">
            <v>0</v>
          </cell>
        </row>
        <row r="37">
          <cell r="E37">
            <v>21360.978408589202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5340.2446021472942</v>
          </cell>
        </row>
        <row r="41">
          <cell r="E41">
            <v>3437.783123375435</v>
          </cell>
        </row>
        <row r="42">
          <cell r="E42">
            <v>10680.489204294587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338.6395991845273</v>
          </cell>
        </row>
        <row r="48">
          <cell r="E48">
            <v>185.11139895098512</v>
          </cell>
        </row>
        <row r="49">
          <cell r="E49">
            <v>3386.3959918452733</v>
          </cell>
        </row>
        <row r="50">
          <cell r="E50">
            <v>2031.8375951071664</v>
          </cell>
        </row>
        <row r="51">
          <cell r="E51">
            <v>0</v>
          </cell>
        </row>
        <row r="52">
          <cell r="E52">
            <v>50.365763516966972</v>
          </cell>
        </row>
        <row r="53">
          <cell r="E53">
            <v>3906.1653160088094</v>
          </cell>
        </row>
        <row r="54">
          <cell r="E54">
            <v>53970.045304343337</v>
          </cell>
        </row>
        <row r="55">
          <cell r="E55">
            <v>1774.0153780594308</v>
          </cell>
        </row>
        <row r="56">
          <cell r="E56">
            <v>1319.2677741061718</v>
          </cell>
        </row>
        <row r="57">
          <cell r="E57">
            <v>3997.7811336550617</v>
          </cell>
        </row>
        <row r="58">
          <cell r="E58">
            <v>2015.5479882177585</v>
          </cell>
        </row>
        <row r="59">
          <cell r="E59">
            <v>2132.1499379493675</v>
          </cell>
        </row>
        <row r="60">
          <cell r="E60">
            <v>0</v>
          </cell>
        </row>
        <row r="61">
          <cell r="E61">
            <v>199.88905668275373</v>
          </cell>
        </row>
        <row r="63">
          <cell r="E63">
            <v>110.26038156215228</v>
          </cell>
        </row>
        <row r="64">
          <cell r="E64">
            <v>472.57500590651824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142.79170521664972</v>
          </cell>
        </row>
        <row r="72">
          <cell r="E72">
            <v>4438.3803690308223</v>
          </cell>
        </row>
        <row r="73">
          <cell r="E73">
            <v>2834.5628904219293</v>
          </cell>
        </row>
        <row r="74">
          <cell r="E74">
            <v>1723.8061326424365</v>
          </cell>
        </row>
        <row r="75">
          <cell r="E75">
            <v>761.25996263049683</v>
          </cell>
        </row>
        <row r="76">
          <cell r="E76">
            <v>1470.8294348345166</v>
          </cell>
        </row>
      </sheetData>
      <sheetData sheetId="12">
        <row r="23">
          <cell r="E23">
            <v>14465.807408042781</v>
          </cell>
        </row>
        <row r="25">
          <cell r="E25">
            <v>1698.8663986950248</v>
          </cell>
        </row>
        <row r="26">
          <cell r="E26">
            <v>62.815271207059574</v>
          </cell>
        </row>
        <row r="27">
          <cell r="E27">
            <v>559.7089481642231</v>
          </cell>
        </row>
        <row r="28">
          <cell r="E28">
            <v>296.68025567485023</v>
          </cell>
        </row>
        <row r="29">
          <cell r="E29">
            <v>890.04076702454972</v>
          </cell>
        </row>
        <row r="30">
          <cell r="E30">
            <v>999.44528341376633</v>
          </cell>
        </row>
        <row r="31">
          <cell r="E31">
            <v>400.51834516104748</v>
          </cell>
        </row>
        <row r="32">
          <cell r="E32">
            <v>400.51834516104748</v>
          </cell>
        </row>
        <row r="33">
          <cell r="E33">
            <v>534.0244602147294</v>
          </cell>
        </row>
        <row r="34">
          <cell r="E34">
            <v>1068.0489204294586</v>
          </cell>
        </row>
        <row r="35">
          <cell r="E35">
            <v>534.0244602147294</v>
          </cell>
        </row>
        <row r="36">
          <cell r="E36">
            <v>0</v>
          </cell>
        </row>
        <row r="37">
          <cell r="E37">
            <v>5340.2446021472942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2670.1223010736467</v>
          </cell>
        </row>
        <row r="41">
          <cell r="E41">
            <v>1718.8915616877116</v>
          </cell>
        </row>
        <row r="42">
          <cell r="E42">
            <v>5340.2446021472942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338.6395991845273</v>
          </cell>
        </row>
        <row r="48">
          <cell r="E48">
            <v>370.22279790196922</v>
          </cell>
        </row>
        <row r="49">
          <cell r="E49">
            <v>1354.5583967381078</v>
          </cell>
        </row>
        <row r="50">
          <cell r="E50">
            <v>0</v>
          </cell>
        </row>
        <row r="51">
          <cell r="E51">
            <v>503.65763516966962</v>
          </cell>
        </row>
        <row r="52">
          <cell r="E52">
            <v>50.365763516966972</v>
          </cell>
        </row>
        <row r="53">
          <cell r="E53">
            <v>1406.2195137631704</v>
          </cell>
        </row>
        <row r="54">
          <cell r="E54">
            <v>6746.2556630429126</v>
          </cell>
        </row>
        <row r="55">
          <cell r="E55">
            <v>1064.4092268356619</v>
          </cell>
        </row>
        <row r="56">
          <cell r="E56">
            <v>474.93639867822151</v>
          </cell>
        </row>
        <row r="57">
          <cell r="E57">
            <v>1799.0015101447746</v>
          </cell>
        </row>
        <row r="58">
          <cell r="E58">
            <v>725.59727575839463</v>
          </cell>
        </row>
        <row r="59">
          <cell r="E59">
            <v>2132.1499379493675</v>
          </cell>
        </row>
        <row r="60">
          <cell r="E60">
            <v>692.9487298335456</v>
          </cell>
        </row>
        <row r="61">
          <cell r="E61">
            <v>49.972264170688327</v>
          </cell>
        </row>
        <row r="63">
          <cell r="E63">
            <v>110.26038156215228</v>
          </cell>
        </row>
        <row r="64">
          <cell r="E64">
            <v>472.57500590651824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13105.388458996149</v>
          </cell>
        </row>
        <row r="72">
          <cell r="E72">
            <v>434.53686712657873</v>
          </cell>
        </row>
        <row r="73">
          <cell r="E73">
            <v>2251.8788904219291</v>
          </cell>
        </row>
        <row r="74">
          <cell r="E74">
            <v>3975.7789599772577</v>
          </cell>
        </row>
        <row r="75">
          <cell r="E75">
            <v>1057.7622466456046</v>
          </cell>
        </row>
      </sheetData>
      <sheetData sheetId="13">
        <row r="23">
          <cell r="E23">
            <v>9123.5337349952115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446.32821630674562</v>
          </cell>
        </row>
        <row r="28">
          <cell r="E28">
            <v>37.085031959356186</v>
          </cell>
        </row>
        <row r="29">
          <cell r="E29">
            <v>133.50611505368224</v>
          </cell>
        </row>
        <row r="30">
          <cell r="E30">
            <v>199.88905668275373</v>
          </cell>
        </row>
        <row r="31">
          <cell r="E31">
            <v>133.50611505368224</v>
          </cell>
        </row>
        <row r="32">
          <cell r="E32">
            <v>480.62201419325652</v>
          </cell>
        </row>
        <row r="33">
          <cell r="E33">
            <v>480.62201419325652</v>
          </cell>
        </row>
        <row r="34">
          <cell r="E34">
            <v>267.01223010736464</v>
          </cell>
        </row>
        <row r="35">
          <cell r="E35">
            <v>240.31100709662823</v>
          </cell>
        </row>
        <row r="36">
          <cell r="E36">
            <v>0</v>
          </cell>
        </row>
        <row r="37">
          <cell r="E37">
            <v>2670.1223010736467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1335.0611505368224</v>
          </cell>
        </row>
        <row r="41">
          <cell r="E41">
            <v>859.44578084385773</v>
          </cell>
        </row>
        <row r="42">
          <cell r="E42">
            <v>2670.1223010736467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1128.7986639484243</v>
          </cell>
        </row>
        <row r="47">
          <cell r="E47">
            <v>507.95939877679086</v>
          </cell>
        </row>
        <row r="48">
          <cell r="E48">
            <v>92.555699475492446</v>
          </cell>
        </row>
        <row r="49">
          <cell r="E49">
            <v>1354.5583967381078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624.98645056140913</v>
          </cell>
        </row>
        <row r="54">
          <cell r="E54">
            <v>6746.2556630429126</v>
          </cell>
        </row>
        <row r="55">
          <cell r="E55">
            <v>295.66922967657297</v>
          </cell>
        </row>
        <row r="56">
          <cell r="E56">
            <v>211.08284385698718</v>
          </cell>
        </row>
        <row r="57">
          <cell r="E57">
            <v>799.55622673101186</v>
          </cell>
        </row>
        <row r="58">
          <cell r="E58">
            <v>322.48767811484248</v>
          </cell>
        </row>
        <row r="59">
          <cell r="E59">
            <v>159.91124534620258</v>
          </cell>
        </row>
        <row r="60">
          <cell r="E60">
            <v>692.9487298335456</v>
          </cell>
        </row>
        <row r="61">
          <cell r="E61">
            <v>0</v>
          </cell>
        </row>
        <row r="63">
          <cell r="E63">
            <v>55.130190781076074</v>
          </cell>
        </row>
        <row r="64">
          <cell r="E64">
            <v>0</v>
          </cell>
        </row>
        <row r="65">
          <cell r="E65">
            <v>81.432485564426472</v>
          </cell>
        </row>
        <row r="66">
          <cell r="E66">
            <v>309.78193074506589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11378.062962256001</v>
          </cell>
        </row>
        <row r="72">
          <cell r="E72">
            <v>989.03776800000003</v>
          </cell>
        </row>
        <row r="73">
          <cell r="E73">
            <v>3154.6651724144799</v>
          </cell>
        </row>
      </sheetData>
      <sheetData sheetId="14">
        <row r="23">
          <cell r="E23">
            <v>15128.149836656974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478.72271112316696</v>
          </cell>
        </row>
        <row r="28">
          <cell r="E28">
            <v>148.34012783742489</v>
          </cell>
        </row>
        <row r="29">
          <cell r="E29">
            <v>445.02038351227475</v>
          </cell>
        </row>
        <row r="30">
          <cell r="E30">
            <v>999.44528341376633</v>
          </cell>
        </row>
        <row r="31">
          <cell r="E31">
            <v>400.51834516104748</v>
          </cell>
        </row>
        <row r="32">
          <cell r="E32">
            <v>1068.0489204294586</v>
          </cell>
        </row>
        <row r="33">
          <cell r="E33">
            <v>0</v>
          </cell>
        </row>
        <row r="34">
          <cell r="E34">
            <v>534.0244602147294</v>
          </cell>
        </row>
        <row r="35">
          <cell r="E35">
            <v>534.0244602147294</v>
          </cell>
        </row>
        <row r="36">
          <cell r="E36">
            <v>0</v>
          </cell>
        </row>
        <row r="37">
          <cell r="E37">
            <v>5340.2446021472942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2670.1223010736467</v>
          </cell>
        </row>
        <row r="41">
          <cell r="E41">
            <v>1718.8915616877116</v>
          </cell>
        </row>
        <row r="42">
          <cell r="E42">
            <v>5340.2446021472942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507.95939877679086</v>
          </cell>
        </row>
        <row r="48">
          <cell r="E48">
            <v>370.22279790196922</v>
          </cell>
        </row>
        <row r="49">
          <cell r="E49">
            <v>1354.5583967381078</v>
          </cell>
        </row>
        <row r="50">
          <cell r="E50">
            <v>0</v>
          </cell>
        </row>
        <row r="51">
          <cell r="E51">
            <v>503.65763516966962</v>
          </cell>
        </row>
        <row r="52">
          <cell r="E52">
            <v>50.365763516966972</v>
          </cell>
        </row>
        <row r="53">
          <cell r="E53">
            <v>1406.2195137631704</v>
          </cell>
        </row>
        <row r="54">
          <cell r="E54">
            <v>6746.2556630429126</v>
          </cell>
        </row>
        <row r="55">
          <cell r="E55">
            <v>1064.4092268356619</v>
          </cell>
        </row>
        <row r="56">
          <cell r="E56">
            <v>474.93639867822151</v>
          </cell>
        </row>
        <row r="57">
          <cell r="E57">
            <v>1799.0015101447746</v>
          </cell>
        </row>
        <row r="58">
          <cell r="E58">
            <v>806.21919528710498</v>
          </cell>
        </row>
        <row r="59">
          <cell r="E59">
            <v>2665.1874224367116</v>
          </cell>
        </row>
        <row r="60">
          <cell r="E60">
            <v>0</v>
          </cell>
        </row>
        <row r="61">
          <cell r="E61">
            <v>49.972264170688327</v>
          </cell>
        </row>
        <row r="63">
          <cell r="E63">
            <v>110.26038156215228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64.702579731648299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12865.491050680797</v>
          </cell>
        </row>
        <row r="72">
          <cell r="E72">
            <v>14239.189875170534</v>
          </cell>
        </row>
        <row r="73">
          <cell r="E73">
            <v>404.04565868704651</v>
          </cell>
        </row>
      </sheetData>
      <sheetData sheetId="15">
        <row r="23">
          <cell r="E23">
            <v>11900.396592987943</v>
          </cell>
        </row>
        <row r="25">
          <cell r="E25">
            <v>1698.8663986950248</v>
          </cell>
        </row>
        <row r="26">
          <cell r="E26">
            <v>0</v>
          </cell>
        </row>
        <row r="27">
          <cell r="E27">
            <v>1045.6263704105581</v>
          </cell>
        </row>
        <row r="28">
          <cell r="E28">
            <v>111.25509587806874</v>
          </cell>
        </row>
        <row r="29">
          <cell r="E29">
            <v>222.51019175613737</v>
          </cell>
        </row>
        <row r="30">
          <cell r="E30">
            <v>999.44528341376633</v>
          </cell>
        </row>
        <row r="31">
          <cell r="E31">
            <v>1335.0611505368224</v>
          </cell>
        </row>
        <row r="32">
          <cell r="E32">
            <v>2136.0978408589203</v>
          </cell>
        </row>
        <row r="33">
          <cell r="E33">
            <v>2136.0978408589203</v>
          </cell>
        </row>
        <row r="34">
          <cell r="E34">
            <v>1335.0611505368224</v>
          </cell>
        </row>
        <row r="35">
          <cell r="E35">
            <v>534.0244602147294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3070.6406462346981</v>
          </cell>
        </row>
        <row r="41">
          <cell r="E41">
            <v>1976.725295940875</v>
          </cell>
        </row>
        <row r="42">
          <cell r="E42">
            <v>6141.2812924693935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2257.5973278968513</v>
          </cell>
        </row>
        <row r="47">
          <cell r="E47">
            <v>338.6395991845273</v>
          </cell>
        </row>
        <row r="48">
          <cell r="E48">
            <v>370.22279790196922</v>
          </cell>
        </row>
        <row r="49">
          <cell r="E49">
            <v>1354.5583967381078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50.365763516966972</v>
          </cell>
        </row>
        <row r="53">
          <cell r="E53">
            <v>624.98645056140913</v>
          </cell>
        </row>
        <row r="54">
          <cell r="E54">
            <v>10794.009060868673</v>
          </cell>
        </row>
        <row r="55">
          <cell r="E55">
            <v>236.53538374125856</v>
          </cell>
        </row>
        <row r="56">
          <cell r="E56">
            <v>211.08284385698718</v>
          </cell>
        </row>
        <row r="57">
          <cell r="E57">
            <v>1599.1124534620258</v>
          </cell>
        </row>
        <row r="58">
          <cell r="E58">
            <v>644.97535622968428</v>
          </cell>
        </row>
        <row r="59">
          <cell r="E59">
            <v>266.51874224367117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110.26038156215228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8372.3138834283982</v>
          </cell>
        </row>
      </sheetData>
      <sheetData sheetId="16">
        <row r="23">
          <cell r="E23">
            <v>10665.889812894857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235.76400000000001</v>
          </cell>
        </row>
        <row r="28">
          <cell r="E28">
            <v>2.9668025567485024</v>
          </cell>
        </row>
        <row r="29">
          <cell r="E29">
            <v>0</v>
          </cell>
        </row>
        <row r="30">
          <cell r="E30">
            <v>666.29685560917801</v>
          </cell>
        </row>
        <row r="31">
          <cell r="E31">
            <v>560.72568322546601</v>
          </cell>
        </row>
        <row r="32">
          <cell r="E32">
            <v>1335.0611505368224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1254.957481504614</v>
          </cell>
        </row>
        <row r="36">
          <cell r="E36">
            <v>0</v>
          </cell>
        </row>
        <row r="37">
          <cell r="E37">
            <v>2670.1223010736467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225.75973278968416</v>
          </cell>
        </row>
        <row r="47">
          <cell r="E47">
            <v>338.6395991845273</v>
          </cell>
        </row>
        <row r="48">
          <cell r="E48">
            <v>185.11139895098512</v>
          </cell>
        </row>
        <row r="49">
          <cell r="E49">
            <v>677.27919836905437</v>
          </cell>
        </row>
        <row r="50">
          <cell r="E50">
            <v>1015.9187975535807</v>
          </cell>
        </row>
        <row r="51">
          <cell r="E51">
            <v>251.82881758483481</v>
          </cell>
        </row>
        <row r="52">
          <cell r="E52">
            <v>1259.1440879241754</v>
          </cell>
        </row>
        <row r="53">
          <cell r="E53">
            <v>0</v>
          </cell>
        </row>
        <row r="54">
          <cell r="E54">
            <v>5397.0045304343339</v>
          </cell>
        </row>
        <row r="55">
          <cell r="E55">
            <v>887.00768902971697</v>
          </cell>
        </row>
        <row r="56">
          <cell r="E56">
            <v>395.78033223185111</v>
          </cell>
        </row>
        <row r="57">
          <cell r="E57">
            <v>1499.1679251206497</v>
          </cell>
        </row>
        <row r="58">
          <cell r="E58">
            <v>604.66439646532831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973.47625459524807</v>
          </cell>
        </row>
        <row r="72">
          <cell r="E72">
            <v>831.28566090070922</v>
          </cell>
        </row>
        <row r="73">
          <cell r="E73">
            <v>468.6199626304973</v>
          </cell>
        </row>
        <row r="74">
          <cell r="E74">
            <v>22695.1334120869</v>
          </cell>
        </row>
      </sheetData>
      <sheetData sheetId="17">
        <row r="23">
          <cell r="E23">
            <v>21499.697424593302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235.76400000000001</v>
          </cell>
        </row>
        <row r="28">
          <cell r="E28">
            <v>0</v>
          </cell>
        </row>
        <row r="29">
          <cell r="E29">
            <v>445.02038351227475</v>
          </cell>
        </row>
        <row r="30">
          <cell r="E30">
            <v>399.7781133655061</v>
          </cell>
        </row>
        <row r="31">
          <cell r="E31">
            <v>5340.2446021472942</v>
          </cell>
        </row>
        <row r="32">
          <cell r="E32">
            <v>5340.2446021472942</v>
          </cell>
        </row>
        <row r="33">
          <cell r="E33">
            <v>1068.0489204294586</v>
          </cell>
        </row>
        <row r="34">
          <cell r="E34">
            <v>1441.8660425797691</v>
          </cell>
        </row>
        <row r="35">
          <cell r="E35">
            <v>640.82935225767596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1289.1686712657875</v>
          </cell>
        </row>
        <row r="42">
          <cell r="E42">
            <v>4005.1834516104755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225.75973278968416</v>
          </cell>
        </row>
        <row r="47">
          <cell r="E47">
            <v>338.6395991845273</v>
          </cell>
        </row>
        <row r="48">
          <cell r="E48">
            <v>185.11139895098512</v>
          </cell>
        </row>
        <row r="49">
          <cell r="E49">
            <v>8533.7178994500846</v>
          </cell>
        </row>
        <row r="50">
          <cell r="E50">
            <v>5587.553386544696</v>
          </cell>
        </row>
        <row r="51">
          <cell r="E51">
            <v>503.65763516966962</v>
          </cell>
        </row>
        <row r="52">
          <cell r="E52">
            <v>1259.1440879241754</v>
          </cell>
        </row>
        <row r="53">
          <cell r="E53">
            <v>3124.9322528070388</v>
          </cell>
        </row>
        <row r="54">
          <cell r="E54">
            <v>26985.022652171665</v>
          </cell>
        </row>
        <row r="55">
          <cell r="E55">
            <v>1552.2634558020063</v>
          </cell>
        </row>
        <row r="56">
          <cell r="E56">
            <v>1748.029800690681</v>
          </cell>
        </row>
        <row r="57">
          <cell r="E57">
            <v>3997.7811336550617</v>
          </cell>
        </row>
        <row r="58">
          <cell r="E58">
            <v>2670.6010843885347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162.86497112885274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666.85996263049685</v>
          </cell>
        </row>
        <row r="72">
          <cell r="E72">
            <v>937.23992526099482</v>
          </cell>
        </row>
        <row r="73">
          <cell r="E73">
            <v>1662.5713218014203</v>
          </cell>
        </row>
        <row r="74">
          <cell r="E74">
            <v>2364.0106141888309</v>
          </cell>
        </row>
        <row r="75">
          <cell r="E75">
            <v>3390.7326505219876</v>
          </cell>
        </row>
        <row r="76">
          <cell r="E76">
            <v>867.45996263049688</v>
          </cell>
        </row>
      </sheetData>
      <sheetData sheetId="18">
        <row r="23">
          <cell r="E23">
            <v>22911.450770090174</v>
          </cell>
        </row>
        <row r="25">
          <cell r="E25">
            <v>0</v>
          </cell>
        </row>
        <row r="26">
          <cell r="E26">
            <v>942.22906810589473</v>
          </cell>
        </row>
        <row r="27">
          <cell r="E27">
            <v>235.76400000000001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399.7781133655061</v>
          </cell>
        </row>
        <row r="31">
          <cell r="E31">
            <v>5340.2446021472942</v>
          </cell>
        </row>
        <row r="32">
          <cell r="E32">
            <v>0</v>
          </cell>
        </row>
        <row r="33">
          <cell r="E33">
            <v>3204.1467612883735</v>
          </cell>
        </row>
        <row r="34">
          <cell r="E34">
            <v>1748.9301072032438</v>
          </cell>
        </row>
        <row r="35">
          <cell r="E35">
            <v>1748.9301072032438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2148.6144521096458</v>
          </cell>
        </row>
        <row r="42">
          <cell r="E42">
            <v>6675.3057526841239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225.75973278968416</v>
          </cell>
        </row>
        <row r="47">
          <cell r="E47">
            <v>338.6395991845273</v>
          </cell>
        </row>
        <row r="48">
          <cell r="E48">
            <v>185.11139895098512</v>
          </cell>
        </row>
        <row r="49">
          <cell r="E49">
            <v>8533.7178994500846</v>
          </cell>
        </row>
        <row r="50">
          <cell r="E50">
            <v>0</v>
          </cell>
        </row>
        <row r="51">
          <cell r="E51">
            <v>503.65763516966962</v>
          </cell>
        </row>
        <row r="52">
          <cell r="E52">
            <v>503.65763516966962</v>
          </cell>
        </row>
        <row r="53">
          <cell r="E53">
            <v>1171.8495948026427</v>
          </cell>
        </row>
        <row r="54">
          <cell r="E54">
            <v>47223.7896413005</v>
          </cell>
        </row>
        <row r="55">
          <cell r="E55">
            <v>887.00768902971697</v>
          </cell>
        </row>
        <row r="56">
          <cell r="E56">
            <v>395.78033223185111</v>
          </cell>
        </row>
        <row r="57">
          <cell r="E57">
            <v>999.44528341376633</v>
          </cell>
        </row>
        <row r="58">
          <cell r="E58">
            <v>604.66439646532831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325.72994225770566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1572.150173888326</v>
          </cell>
        </row>
        <row r="72">
          <cell r="E72">
            <v>2493.7301738883243</v>
          </cell>
        </row>
        <row r="73">
          <cell r="E73">
            <v>666.85996263049685</v>
          </cell>
        </row>
        <row r="74">
          <cell r="E74">
            <v>468.6199626304973</v>
          </cell>
        </row>
        <row r="75">
          <cell r="E75">
            <v>1662.5713218014203</v>
          </cell>
        </row>
        <row r="76">
          <cell r="E76">
            <v>1534.2341043329955</v>
          </cell>
        </row>
        <row r="77">
          <cell r="E77">
            <v>867.45996263049688</v>
          </cell>
        </row>
      </sheetData>
      <sheetData sheetId="19">
        <row r="23">
          <cell r="E23">
            <v>25638.560206215174</v>
          </cell>
        </row>
        <row r="25">
          <cell r="E25">
            <v>0</v>
          </cell>
        </row>
        <row r="26">
          <cell r="E26">
            <v>942.22906810589473</v>
          </cell>
        </row>
        <row r="27">
          <cell r="E27">
            <v>235.76400000000001</v>
          </cell>
        </row>
        <row r="28">
          <cell r="E28">
            <v>8.9004076702454977</v>
          </cell>
        </row>
        <row r="29">
          <cell r="E29">
            <v>0</v>
          </cell>
        </row>
        <row r="30">
          <cell r="E30">
            <v>599.66717004825989</v>
          </cell>
        </row>
        <row r="31">
          <cell r="E31">
            <v>667.53057526841246</v>
          </cell>
        </row>
        <row r="32">
          <cell r="E32">
            <v>534.0244602147294</v>
          </cell>
        </row>
        <row r="33">
          <cell r="E33">
            <v>534.0244602147294</v>
          </cell>
        </row>
        <row r="34">
          <cell r="E34">
            <v>3083.9912577400619</v>
          </cell>
        </row>
        <row r="35">
          <cell r="E35">
            <v>3083.9912577400619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1335.0611505368224</v>
          </cell>
        </row>
        <row r="41">
          <cell r="E41">
            <v>859.44578084385773</v>
          </cell>
        </row>
        <row r="42">
          <cell r="E42">
            <v>2670.1223010736467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0</v>
          </cell>
        </row>
        <row r="48">
          <cell r="E48">
            <v>277.66709842647714</v>
          </cell>
        </row>
        <row r="49">
          <cell r="E49">
            <v>541.82335869524229</v>
          </cell>
        </row>
        <row r="50">
          <cell r="E50">
            <v>304.77563926607428</v>
          </cell>
        </row>
        <row r="51">
          <cell r="E51">
            <v>251.82881758483481</v>
          </cell>
        </row>
        <row r="52">
          <cell r="E52">
            <v>0</v>
          </cell>
        </row>
        <row r="53">
          <cell r="E53">
            <v>976.54132900220134</v>
          </cell>
        </row>
        <row r="54">
          <cell r="E54">
            <v>1349.2511326085853</v>
          </cell>
        </row>
        <row r="55">
          <cell r="E55">
            <v>591.33845935314423</v>
          </cell>
        </row>
        <row r="56">
          <cell r="E56">
            <v>263.85355482123441</v>
          </cell>
        </row>
        <row r="57">
          <cell r="E57">
            <v>499.72264170688322</v>
          </cell>
        </row>
        <row r="58">
          <cell r="E58">
            <v>503.88699705444083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119171.66572047154</v>
          </cell>
        </row>
        <row r="72">
          <cell r="E72">
            <v>3115.2</v>
          </cell>
        </row>
        <row r="73">
          <cell r="E73">
            <v>867.45996263049688</v>
          </cell>
        </row>
        <row r="74">
          <cell r="E74">
            <v>847.68316263049689</v>
          </cell>
        </row>
      </sheetData>
      <sheetData sheetId="20">
        <row r="23">
          <cell r="E23">
            <v>39414.038885843227</v>
          </cell>
        </row>
        <row r="25">
          <cell r="E25">
            <v>0</v>
          </cell>
        </row>
        <row r="26">
          <cell r="E26">
            <v>942.22906810589473</v>
          </cell>
        </row>
        <row r="27">
          <cell r="E27">
            <v>640.69518520527936</v>
          </cell>
        </row>
        <row r="28">
          <cell r="E28">
            <v>445.02038351227475</v>
          </cell>
        </row>
        <row r="29">
          <cell r="E29">
            <v>1335.0611505368224</v>
          </cell>
        </row>
        <row r="30">
          <cell r="E30">
            <v>599.66717004825989</v>
          </cell>
        </row>
        <row r="31">
          <cell r="E31">
            <v>3738.1712215031002</v>
          </cell>
        </row>
        <row r="32">
          <cell r="E32">
            <v>2136.0978408589203</v>
          </cell>
        </row>
        <row r="33">
          <cell r="E33">
            <v>6520.4386592218461</v>
          </cell>
        </row>
        <row r="34">
          <cell r="E34">
            <v>3260.2193296109258</v>
          </cell>
        </row>
        <row r="35">
          <cell r="E35">
            <v>3260.2193296109258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6007.7751774157032</v>
          </cell>
        </row>
        <row r="41">
          <cell r="E41">
            <v>3867.5060137973574</v>
          </cell>
        </row>
        <row r="42">
          <cell r="E42">
            <v>12015.550354831415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11703.384547817257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6015.4945866535554</v>
          </cell>
        </row>
        <row r="54">
          <cell r="E54">
            <v>53970.045304343337</v>
          </cell>
        </row>
        <row r="55">
          <cell r="E55">
            <v>1478.346148382863</v>
          </cell>
        </row>
        <row r="56">
          <cell r="E56">
            <v>2031.6723721234994</v>
          </cell>
        </row>
        <row r="57">
          <cell r="E57">
            <v>3997.7811336550617</v>
          </cell>
        </row>
        <row r="58">
          <cell r="E58">
            <v>3103.9439018553517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13105.388458996149</v>
          </cell>
        </row>
        <row r="72">
          <cell r="E72">
            <v>1662.5713218014203</v>
          </cell>
        </row>
        <row r="73">
          <cell r="E73">
            <v>666.85996263049685</v>
          </cell>
        </row>
        <row r="74">
          <cell r="E74">
            <v>937.23992526099482</v>
          </cell>
        </row>
        <row r="75">
          <cell r="E75">
            <v>2364.0106141888309</v>
          </cell>
        </row>
        <row r="76">
          <cell r="E76">
            <v>847.68316263049689</v>
          </cell>
        </row>
      </sheetData>
      <sheetData sheetId="21">
        <row r="23">
          <cell r="E23">
            <v>41146.079884613617</v>
          </cell>
        </row>
        <row r="25">
          <cell r="E25">
            <v>0</v>
          </cell>
        </row>
        <row r="26">
          <cell r="E26">
            <v>942.22906810589473</v>
          </cell>
        </row>
        <row r="27">
          <cell r="E27">
            <v>235.76400000000001</v>
          </cell>
        </row>
        <row r="28">
          <cell r="E28">
            <v>445.02038351227475</v>
          </cell>
        </row>
        <row r="29">
          <cell r="E29">
            <v>1335.0611505368224</v>
          </cell>
        </row>
        <row r="30">
          <cell r="E30">
            <v>599.66717004825989</v>
          </cell>
        </row>
        <row r="31">
          <cell r="E31">
            <v>11348.019779562996</v>
          </cell>
        </row>
        <row r="32">
          <cell r="E32">
            <v>2136.0978408589203</v>
          </cell>
        </row>
        <row r="33">
          <cell r="E33">
            <v>6520.4386592218461</v>
          </cell>
        </row>
        <row r="34">
          <cell r="E34">
            <v>3260.2193296109258</v>
          </cell>
        </row>
        <row r="35">
          <cell r="E35">
            <v>3260.2193296109258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13350.611505368226</v>
          </cell>
        </row>
        <row r="41">
          <cell r="E41">
            <v>2578.3373425315785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507.95939877679086</v>
          </cell>
        </row>
        <row r="48">
          <cell r="E48">
            <v>370.22279790196922</v>
          </cell>
        </row>
        <row r="49">
          <cell r="E49">
            <v>11703.384547817257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6015.4945866535554</v>
          </cell>
        </row>
        <row r="54">
          <cell r="E54">
            <v>53970.045304343337</v>
          </cell>
        </row>
        <row r="55">
          <cell r="E55">
            <v>1478.346148382863</v>
          </cell>
        </row>
        <row r="56">
          <cell r="E56">
            <v>2031.6723721234994</v>
          </cell>
        </row>
        <row r="57">
          <cell r="E57">
            <v>3997.7811336550617</v>
          </cell>
        </row>
        <row r="58">
          <cell r="E58">
            <v>3103.9439018553517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D63">
            <v>0</v>
          </cell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1">
          <cell r="E71">
            <v>243.36906364881224</v>
          </cell>
        </row>
        <row r="72">
          <cell r="E72">
            <v>26210.776917992294</v>
          </cell>
        </row>
        <row r="73">
          <cell r="E73">
            <v>1572.1680196093396</v>
          </cell>
        </row>
        <row r="74">
          <cell r="E74">
            <v>998.84566090070916</v>
          </cell>
        </row>
      </sheetData>
      <sheetData sheetId="22">
        <row r="23">
          <cell r="E23">
            <v>39973.764881855212</v>
          </cell>
        </row>
        <row r="25">
          <cell r="E25">
            <v>0</v>
          </cell>
        </row>
        <row r="26">
          <cell r="E26">
            <v>942.22906810589473</v>
          </cell>
        </row>
        <row r="27">
          <cell r="E27">
            <v>235.76400000000001</v>
          </cell>
        </row>
        <row r="28">
          <cell r="E28">
            <v>445.02038351227475</v>
          </cell>
        </row>
        <row r="29">
          <cell r="E29">
            <v>1335.0611505368224</v>
          </cell>
        </row>
        <row r="30">
          <cell r="E30">
            <v>599.66717004825989</v>
          </cell>
        </row>
        <row r="31">
          <cell r="E31">
            <v>3738.1712215031002</v>
          </cell>
        </row>
        <row r="32">
          <cell r="E32">
            <v>2136.0978408589203</v>
          </cell>
        </row>
        <row r="33">
          <cell r="E33">
            <v>6520.4386592218461</v>
          </cell>
        </row>
        <row r="34">
          <cell r="E34">
            <v>3260.2193296109258</v>
          </cell>
        </row>
        <row r="35">
          <cell r="E35">
            <v>3260.2193296109258</v>
          </cell>
        </row>
        <row r="36">
          <cell r="E36">
            <v>0</v>
          </cell>
        </row>
        <row r="37">
          <cell r="E37">
            <v>10680.489204294587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6007.7751774157032</v>
          </cell>
        </row>
        <row r="41">
          <cell r="E41">
            <v>3867.5060137973574</v>
          </cell>
        </row>
        <row r="42">
          <cell r="E42">
            <v>12015.550354831415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11655.975003931424</v>
          </cell>
        </row>
        <row r="50">
          <cell r="E50">
            <v>10159.187975535804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6015.4945866535554</v>
          </cell>
        </row>
        <row r="54">
          <cell r="E54">
            <v>53970.045304343337</v>
          </cell>
        </row>
        <row r="55">
          <cell r="E55">
            <v>1478.346148382863</v>
          </cell>
        </row>
        <row r="56">
          <cell r="E56">
            <v>2031.6723721234994</v>
          </cell>
        </row>
        <row r="57">
          <cell r="E57">
            <v>3997.7811336550617</v>
          </cell>
        </row>
        <row r="58">
          <cell r="E58">
            <v>3103.9439018553517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727.90402198104334</v>
          </cell>
        </row>
        <row r="68">
          <cell r="E68">
            <v>393.35267624307619</v>
          </cell>
        </row>
        <row r="69">
          <cell r="E69">
            <v>393.35267624307619</v>
          </cell>
        </row>
        <row r="71">
          <cell r="E71">
            <v>1191.2014994477165</v>
          </cell>
        </row>
        <row r="72">
          <cell r="E72">
            <v>486.73812729762477</v>
          </cell>
        </row>
        <row r="73">
          <cell r="E73">
            <v>2639.0707738883243</v>
          </cell>
        </row>
        <row r="74">
          <cell r="E74">
            <v>4002.231993543146</v>
          </cell>
        </row>
        <row r="75">
          <cell r="E75">
            <v>1662.5713218014203</v>
          </cell>
        </row>
        <row r="76">
          <cell r="E76">
            <v>937.23992526099482</v>
          </cell>
        </row>
        <row r="77">
          <cell r="E77">
            <v>666.85996263049685</v>
          </cell>
        </row>
      </sheetData>
      <sheetData sheetId="23">
        <row r="23">
          <cell r="E23">
            <v>39936.449815454413</v>
          </cell>
        </row>
        <row r="25">
          <cell r="E25">
            <v>0</v>
          </cell>
        </row>
        <row r="26">
          <cell r="E26">
            <v>1570.3817801764906</v>
          </cell>
        </row>
        <row r="27">
          <cell r="E27">
            <v>559.7089481642231</v>
          </cell>
        </row>
        <row r="28">
          <cell r="E28">
            <v>519.1904474309863</v>
          </cell>
        </row>
        <row r="29">
          <cell r="E29">
            <v>2225.1019175613737</v>
          </cell>
        </row>
        <row r="30">
          <cell r="E30">
            <v>632.98201282871787</v>
          </cell>
        </row>
        <row r="31">
          <cell r="E31">
            <v>11348.019779562996</v>
          </cell>
        </row>
        <row r="32">
          <cell r="E32">
            <v>3260.2193296109258</v>
          </cell>
        </row>
        <row r="33">
          <cell r="E33">
            <v>6520.4386592218461</v>
          </cell>
        </row>
        <row r="34">
          <cell r="E34">
            <v>3260.2193296109258</v>
          </cell>
        </row>
        <row r="35">
          <cell r="E35">
            <v>2993.2070995035629</v>
          </cell>
        </row>
        <row r="36">
          <cell r="E36">
            <v>0</v>
          </cell>
        </row>
        <row r="37">
          <cell r="E37">
            <v>18690.856107515559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6007.7751774157032</v>
          </cell>
        </row>
        <row r="41">
          <cell r="E41">
            <v>3867.5060137973574</v>
          </cell>
        </row>
        <row r="42">
          <cell r="E42">
            <v>12015.550354831415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338.6395991845273</v>
          </cell>
        </row>
        <row r="47">
          <cell r="E47">
            <v>507.95939877679086</v>
          </cell>
        </row>
        <row r="48">
          <cell r="E48">
            <v>277.66709842647714</v>
          </cell>
        </row>
        <row r="49">
          <cell r="E49">
            <v>12055.569730969164</v>
          </cell>
        </row>
        <row r="50">
          <cell r="E50">
            <v>8127.3503804286593</v>
          </cell>
        </row>
        <row r="51">
          <cell r="E51">
            <v>2014.6305406786792</v>
          </cell>
        </row>
        <row r="52">
          <cell r="E52">
            <v>0</v>
          </cell>
        </row>
        <row r="53">
          <cell r="E53">
            <v>3906.1653160088094</v>
          </cell>
        </row>
        <row r="54">
          <cell r="E54">
            <v>47223.7896413005</v>
          </cell>
        </row>
        <row r="55">
          <cell r="E55">
            <v>2956.6922967657292</v>
          </cell>
        </row>
        <row r="56">
          <cell r="E56">
            <v>2031.6723721234994</v>
          </cell>
        </row>
        <row r="57">
          <cell r="E57">
            <v>3498.0584919481839</v>
          </cell>
        </row>
        <row r="58">
          <cell r="E58">
            <v>3103.9439018553517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464.67289611759884</v>
          </cell>
        </row>
        <row r="67">
          <cell r="E67">
            <v>16.175644932912085</v>
          </cell>
        </row>
        <row r="68">
          <cell r="E68">
            <v>98.338169060769133</v>
          </cell>
        </row>
        <row r="69">
          <cell r="E69">
            <v>98.338169060769133</v>
          </cell>
        </row>
        <row r="71">
          <cell r="E71">
            <v>1246.9284913510655</v>
          </cell>
        </row>
        <row r="72">
          <cell r="E72">
            <v>468.6199626304973</v>
          </cell>
        </row>
        <row r="73">
          <cell r="E73">
            <v>1057.7622466456046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Мира1"/>
      <sheetName val="2"/>
      <sheetName val="3"/>
      <sheetName val="4"/>
      <sheetName val="5"/>
      <sheetName val="6"/>
      <sheetName val="7"/>
      <sheetName val="8"/>
      <sheetName val="9"/>
      <sheetName val="Строителей 2"/>
      <sheetName val="стр.5"/>
      <sheetName val="Стр.7"/>
      <sheetName val="Стр.8А"/>
      <sheetName val="Стр.9"/>
      <sheetName val="Стр.10"/>
    </sheetNames>
    <sheetDataSet>
      <sheetData sheetId="0"/>
      <sheetData sheetId="1">
        <row r="23">
          <cell r="E23">
            <v>27084.512899054826</v>
          </cell>
        </row>
        <row r="24">
          <cell r="E24">
            <v>0</v>
          </cell>
        </row>
        <row r="25">
          <cell r="E25">
            <v>1350.913840899899</v>
          </cell>
        </row>
        <row r="26">
          <cell r="E26">
            <v>489.03836951001017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2165.619363652871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517.81018457041228</v>
          </cell>
        </row>
        <row r="33">
          <cell r="E33">
            <v>1232.8813918343146</v>
          </cell>
        </row>
        <row r="34">
          <cell r="E34">
            <v>110.95932526508835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7262.3318078375651</v>
          </cell>
        </row>
        <row r="40">
          <cell r="E40">
            <v>5245.0174167715732</v>
          </cell>
        </row>
        <row r="41">
          <cell r="E41">
            <v>7262.3318078375651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3227.7030257055831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1936.6218154233547</v>
          </cell>
        </row>
        <row r="49">
          <cell r="E49">
            <v>2904.9327231350198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1982.6380960057199</v>
          </cell>
        </row>
        <row r="53">
          <cell r="E53">
            <v>1170.1989556132385</v>
          </cell>
        </row>
        <row r="54">
          <cell r="E54">
            <v>10105.129574058879</v>
          </cell>
        </row>
        <row r="55">
          <cell r="E55">
            <v>885.75827130639493</v>
          </cell>
        </row>
        <row r="56">
          <cell r="E56">
            <v>790.4456911263843</v>
          </cell>
        </row>
        <row r="57">
          <cell r="E57">
            <v>1497.0562331939086</v>
          </cell>
        </row>
        <row r="58">
          <cell r="E58">
            <v>603.81268072154285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652.69830257055833</v>
          </cell>
        </row>
        <row r="63">
          <cell r="E63">
            <v>585.26651389141045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31028.610471513399</v>
          </cell>
        </row>
        <row r="70">
          <cell r="E70">
            <v>5867.0159821939596</v>
          </cell>
        </row>
        <row r="71">
          <cell r="E71">
            <v>8671.4046756515781</v>
          </cell>
        </row>
      </sheetData>
      <sheetData sheetId="2">
        <row r="23">
          <cell r="E23">
            <v>27227.447112647416</v>
          </cell>
        </row>
        <row r="24">
          <cell r="E24">
            <v>0</v>
          </cell>
        </row>
        <row r="25">
          <cell r="E25">
            <v>121.20959999999999</v>
          </cell>
        </row>
        <row r="26">
          <cell r="E26">
            <v>489.03836951001017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2887.4924848705023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739.72883510058909</v>
          </cell>
        </row>
        <row r="33">
          <cell r="E33">
            <v>1232.8813918343146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9683.1090771167383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4841.5545385583746</v>
          </cell>
        </row>
        <row r="40">
          <cell r="E40">
            <v>6993.3565556954263</v>
          </cell>
        </row>
        <row r="41">
          <cell r="E41">
            <v>9683.1090771167383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1613.8515128527915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968.31090771167396</v>
          </cell>
        </row>
        <row r="49">
          <cell r="E49">
            <v>1452.4663615675129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1993.1011535525699</v>
          </cell>
        </row>
        <row r="53">
          <cell r="E53">
            <v>780.13263707549174</v>
          </cell>
        </row>
        <row r="54">
          <cell r="E54">
            <v>13473.506098745172</v>
          </cell>
        </row>
        <row r="55">
          <cell r="E55">
            <v>590.50551420426291</v>
          </cell>
        </row>
        <row r="56">
          <cell r="E56">
            <v>526.96379408425616</v>
          </cell>
        </row>
        <row r="57">
          <cell r="E57">
            <v>998.03748879593832</v>
          </cell>
        </row>
        <row r="58">
          <cell r="E58">
            <v>805.08357429539001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14556.987696463919</v>
          </cell>
        </row>
        <row r="70">
          <cell r="E70">
            <v>6330.3659748483233</v>
          </cell>
        </row>
        <row r="71">
          <cell r="E71">
            <v>1041.3960384142295</v>
          </cell>
        </row>
      </sheetData>
      <sheetData sheetId="3">
        <row r="23">
          <cell r="E23">
            <v>27206.159038282556</v>
          </cell>
        </row>
        <row r="24">
          <cell r="E24">
            <v>0</v>
          </cell>
        </row>
        <row r="25">
          <cell r="E25">
            <v>2424.192</v>
          </cell>
        </row>
        <row r="26">
          <cell r="E26">
            <v>326.02557967333979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5053.1118485233728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332.87797579526443</v>
          </cell>
        </row>
        <row r="33">
          <cell r="E33">
            <v>1232.8813918343146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10893.497711756341</v>
          </cell>
        </row>
        <row r="38">
          <cell r="E38">
            <v>0</v>
          </cell>
        </row>
        <row r="39">
          <cell r="E39">
            <v>7262.3318078375651</v>
          </cell>
        </row>
        <row r="40">
          <cell r="E40">
            <v>10490.03483354315</v>
          </cell>
        </row>
        <row r="41">
          <cell r="E41">
            <v>14524.66361567513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3227.7030257055831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1936.6218154233547</v>
          </cell>
        </row>
        <row r="49">
          <cell r="E49">
            <v>2904.9327231350198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1991.54282583283</v>
          </cell>
        </row>
        <row r="53">
          <cell r="E53">
            <v>1170.1989556132385</v>
          </cell>
        </row>
        <row r="54">
          <cell r="E54">
            <v>13473.506098745172</v>
          </cell>
        </row>
        <row r="55">
          <cell r="E55">
            <v>885.75827130639493</v>
          </cell>
        </row>
        <row r="56">
          <cell r="E56">
            <v>395.22284556319141</v>
          </cell>
        </row>
        <row r="57">
          <cell r="E57">
            <v>1497.0562331939086</v>
          </cell>
        </row>
        <row r="58">
          <cell r="E58">
            <v>603.81268072154285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20685.740314342267</v>
          </cell>
        </row>
        <row r="70">
          <cell r="E70">
            <v>6330.3659748483233</v>
          </cell>
        </row>
        <row r="71">
          <cell r="E71">
            <v>3064.0763621955484</v>
          </cell>
        </row>
        <row r="72">
          <cell r="E72">
            <v>2136.5996793985164</v>
          </cell>
        </row>
      </sheetData>
      <sheetData sheetId="4">
        <row r="23">
          <cell r="E23">
            <v>26351.594910207732</v>
          </cell>
        </row>
        <row r="24">
          <cell r="E24">
            <v>0</v>
          </cell>
        </row>
        <row r="25">
          <cell r="E25">
            <v>363.62880000000001</v>
          </cell>
        </row>
        <row r="26">
          <cell r="E26">
            <v>163.01278983667004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5173.4240353929745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332.87797579526443</v>
          </cell>
        </row>
        <row r="33">
          <cell r="E33">
            <v>1232.8813918343146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7262.3318078375651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4841.5545385583746</v>
          </cell>
        </row>
        <row r="40">
          <cell r="E40">
            <v>6993.3565556954263</v>
          </cell>
        </row>
        <row r="41">
          <cell r="E41">
            <v>9683.1090771167383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1613.8515128527915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968.31090771167396</v>
          </cell>
        </row>
        <row r="49">
          <cell r="E49">
            <v>1452.4663615675129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1928.98709879739</v>
          </cell>
        </row>
        <row r="53">
          <cell r="E53">
            <v>780.13263707549174</v>
          </cell>
        </row>
        <row r="54">
          <cell r="E54">
            <v>13473.506098745172</v>
          </cell>
        </row>
        <row r="55">
          <cell r="E55">
            <v>590.50551420426291</v>
          </cell>
        </row>
        <row r="56">
          <cell r="E56">
            <v>263.48189704212803</v>
          </cell>
        </row>
        <row r="57">
          <cell r="E57">
            <v>998.03748879593832</v>
          </cell>
        </row>
        <row r="58">
          <cell r="E58">
            <v>402.54178714769591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2175.6610085685274</v>
          </cell>
        </row>
        <row r="63">
          <cell r="E63">
            <v>1463.1662847285284</v>
          </cell>
        </row>
        <row r="64">
          <cell r="E64">
            <v>224.06921622741098</v>
          </cell>
        </row>
        <row r="65">
          <cell r="E65">
            <v>0</v>
          </cell>
        </row>
        <row r="66">
          <cell r="E66">
            <v>883.76858754615148</v>
          </cell>
        </row>
        <row r="67">
          <cell r="E67">
            <v>541.58088212739892</v>
          </cell>
        </row>
        <row r="68">
          <cell r="E68">
            <v>484.96579227289357</v>
          </cell>
        </row>
        <row r="69">
          <cell r="E69">
            <v>21334.740314342267</v>
          </cell>
        </row>
        <row r="70">
          <cell r="E70">
            <v>7627.0371653909478</v>
          </cell>
        </row>
      </sheetData>
      <sheetData sheetId="5">
        <row r="23">
          <cell r="E23">
            <v>26077.891096945343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203.76598729583716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2887.4924848705023</v>
          </cell>
        </row>
        <row r="30">
          <cell r="E30">
            <v>1792.8362820493662</v>
          </cell>
        </row>
        <row r="31">
          <cell r="E31">
            <v>1522.2369364103154</v>
          </cell>
        </row>
        <row r="32">
          <cell r="E32">
            <v>332.87797579526443</v>
          </cell>
        </row>
        <row r="33">
          <cell r="E33">
            <v>0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4841.5545385583746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3631.1659039187816</v>
          </cell>
        </row>
        <row r="40">
          <cell r="E40">
            <v>5245.0174167715732</v>
          </cell>
        </row>
        <row r="41">
          <cell r="E41">
            <v>7262.3318078375651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1613.8515128527915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968.31090771167396</v>
          </cell>
        </row>
        <row r="49">
          <cell r="E49">
            <v>1452.4663615675129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1908.9514566864</v>
          </cell>
        </row>
        <row r="53">
          <cell r="E53">
            <v>1560.2652741509855</v>
          </cell>
        </row>
        <row r="54">
          <cell r="E54">
            <v>13473.506098745172</v>
          </cell>
        </row>
        <row r="55">
          <cell r="E55">
            <v>1181.0110284085279</v>
          </cell>
        </row>
        <row r="56">
          <cell r="E56">
            <v>526.96379408425616</v>
          </cell>
        </row>
        <row r="57">
          <cell r="E57">
            <v>1996.0749775918823</v>
          </cell>
        </row>
        <row r="58">
          <cell r="E58">
            <v>805.08357429539001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585.26651389141045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4543.1097578257868</v>
          </cell>
        </row>
        <row r="70">
          <cell r="E70">
            <v>7627.0371653909478</v>
          </cell>
        </row>
      </sheetData>
      <sheetData sheetId="6">
        <row r="23">
          <cell r="E23">
            <v>26454.994128551309</v>
          </cell>
        </row>
        <row r="24">
          <cell r="E24">
            <v>0</v>
          </cell>
        </row>
        <row r="25">
          <cell r="E25">
            <v>606.048</v>
          </cell>
        </row>
        <row r="26">
          <cell r="E26">
            <v>163.01278983667004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2406.2437373920848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517.81018457041228</v>
          </cell>
        </row>
        <row r="33">
          <cell r="E33">
            <v>1232.8813918343146</v>
          </cell>
        </row>
        <row r="34">
          <cell r="E34">
            <v>197.26102269349039</v>
          </cell>
        </row>
        <row r="35">
          <cell r="E35">
            <v>0</v>
          </cell>
        </row>
        <row r="36">
          <cell r="E36">
            <v>9683.1090771167383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4841.5545385583746</v>
          </cell>
        </row>
        <row r="40">
          <cell r="E40">
            <v>6993.3565556954263</v>
          </cell>
        </row>
        <row r="41">
          <cell r="E41">
            <v>9683.1090771167383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3227.7030257055831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1936.6218154233547</v>
          </cell>
        </row>
        <row r="49">
          <cell r="E49">
            <v>2904.9327231350198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1936.55611915043</v>
          </cell>
        </row>
        <row r="53">
          <cell r="E53">
            <v>1560.2652741509855</v>
          </cell>
        </row>
        <row r="54">
          <cell r="E54">
            <v>13473.506098745172</v>
          </cell>
        </row>
        <row r="55">
          <cell r="E55">
            <v>1181.0110284085279</v>
          </cell>
        </row>
        <row r="56">
          <cell r="E56">
            <v>526.96379408425616</v>
          </cell>
        </row>
        <row r="57">
          <cell r="E57">
            <v>1996.0749775918823</v>
          </cell>
        </row>
        <row r="58">
          <cell r="E58">
            <v>805.08357429539001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652.69830257055833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2664.3258726732656</v>
          </cell>
        </row>
      </sheetData>
      <sheetData sheetId="7">
        <row r="23">
          <cell r="E23">
            <v>26302.936454516643</v>
          </cell>
        </row>
        <row r="24">
          <cell r="E24">
            <v>0</v>
          </cell>
        </row>
        <row r="25">
          <cell r="E25">
            <v>606.048</v>
          </cell>
        </row>
        <row r="26">
          <cell r="E26">
            <v>163.01278983667004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5173.4240353929745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517.81018457041228</v>
          </cell>
        </row>
        <row r="33">
          <cell r="E33">
            <v>1232.8813918343146</v>
          </cell>
        </row>
        <row r="34">
          <cell r="E34">
            <v>246.57627836686299</v>
          </cell>
        </row>
        <row r="35">
          <cell r="E35">
            <v>0</v>
          </cell>
        </row>
        <row r="36">
          <cell r="E36">
            <v>9683.1090771167383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4841.5545385583746</v>
          </cell>
        </row>
        <row r="40">
          <cell r="E40">
            <v>6993.3565556954263</v>
          </cell>
        </row>
        <row r="41">
          <cell r="E41">
            <v>9683.1090771167383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2420.7772692791873</v>
          </cell>
        </row>
        <row r="46">
          <cell r="E46">
            <v>363.11659039187816</v>
          </cell>
        </row>
        <row r="47">
          <cell r="E47">
            <v>376.56535299898434</v>
          </cell>
        </row>
        <row r="48">
          <cell r="E48">
            <v>1452.4663615675129</v>
          </cell>
        </row>
        <row r="49">
          <cell r="E49">
            <v>2178.6995423512717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1925.4252068665501</v>
          </cell>
        </row>
        <row r="53">
          <cell r="E53">
            <v>1404.2387467358874</v>
          </cell>
        </row>
        <row r="54">
          <cell r="E54">
            <v>13473.506098745172</v>
          </cell>
        </row>
        <row r="55">
          <cell r="E55">
            <v>1062.9099255676761</v>
          </cell>
        </row>
        <row r="56">
          <cell r="E56">
            <v>474.26741467582985</v>
          </cell>
        </row>
        <row r="57">
          <cell r="E57">
            <v>1796.4674798326848</v>
          </cell>
        </row>
        <row r="58">
          <cell r="E58">
            <v>724.57521686585164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652.69830257055833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14480.018220039594</v>
          </cell>
        </row>
      </sheetData>
      <sheetData sheetId="8">
        <row r="23">
          <cell r="E23">
            <v>25916.709962468583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163.01278983667004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4812.4874747841577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1232.8813918343146</v>
          </cell>
        </row>
        <row r="33">
          <cell r="E33">
            <v>0</v>
          </cell>
        </row>
        <row r="34">
          <cell r="E34">
            <v>147.94576702011781</v>
          </cell>
        </row>
        <row r="35">
          <cell r="E35">
            <v>0</v>
          </cell>
        </row>
        <row r="36">
          <cell r="E36">
            <v>7262.3318078375651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3631.1659039187816</v>
          </cell>
        </row>
        <row r="40">
          <cell r="E40">
            <v>5245.0174167715732</v>
          </cell>
        </row>
        <row r="41">
          <cell r="E41">
            <v>7262.3318078375651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2420.7772692791873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1452.4663615675129</v>
          </cell>
        </row>
        <row r="49">
          <cell r="E49">
            <v>2178.6995423512717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1897.15268966548</v>
          </cell>
        </row>
        <row r="53">
          <cell r="E53">
            <v>1404.2387467358874</v>
          </cell>
        </row>
        <row r="54">
          <cell r="E54">
            <v>13473.506098745172</v>
          </cell>
        </row>
        <row r="55">
          <cell r="E55">
            <v>1062.9099255676761</v>
          </cell>
        </row>
        <row r="56">
          <cell r="E56">
            <v>474.26741467582985</v>
          </cell>
        </row>
        <row r="57">
          <cell r="E57">
            <v>1796.4674798326848</v>
          </cell>
        </row>
        <row r="58">
          <cell r="E58">
            <v>724.57521686585164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652.69830257055833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4543.1097578257868</v>
          </cell>
        </row>
        <row r="70">
          <cell r="E70">
            <v>34936.770471513395</v>
          </cell>
        </row>
        <row r="71">
          <cell r="E71">
            <v>1590.4272751540279</v>
          </cell>
        </row>
        <row r="72">
          <cell r="E72">
            <v>2183.1638127551037</v>
          </cell>
        </row>
      </sheetData>
      <sheetData sheetId="9">
        <row r="23">
          <cell r="E23">
            <v>26147.837627001278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244.51918475500497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2406.2437373920848</v>
          </cell>
        </row>
        <row r="30">
          <cell r="E30">
            <v>2978.8664378666372</v>
          </cell>
        </row>
        <row r="31">
          <cell r="E31">
            <v>1522.2369364103154</v>
          </cell>
        </row>
        <row r="32">
          <cell r="E32">
            <v>530.13899848875474</v>
          </cell>
        </row>
        <row r="33">
          <cell r="E33">
            <v>0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7262.3318078375651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6051.9431731979757</v>
          </cell>
        </row>
        <row r="40">
          <cell r="E40">
            <v>8741.6956946192986</v>
          </cell>
        </row>
        <row r="41">
          <cell r="E41">
            <v>12103.886346395935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2420.7772692791873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1452.4663615675129</v>
          </cell>
        </row>
        <row r="49">
          <cell r="E49">
            <v>2178.6995423512717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1914.0716763369901</v>
          </cell>
        </row>
        <row r="53">
          <cell r="E53">
            <v>1404.2387467358874</v>
          </cell>
        </row>
        <row r="54">
          <cell r="E54">
            <v>13473.506098745172</v>
          </cell>
        </row>
        <row r="55">
          <cell r="E55">
            <v>1062.9099255676761</v>
          </cell>
        </row>
        <row r="56">
          <cell r="E56">
            <v>474.26741467582985</v>
          </cell>
        </row>
        <row r="57">
          <cell r="E57">
            <v>1796.4674798326848</v>
          </cell>
        </row>
        <row r="58">
          <cell r="E58">
            <v>724.57521686585164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652.69830257055833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4422.8216901178484</v>
          </cell>
        </row>
        <row r="70">
          <cell r="E70">
            <v>3212.8753061955485</v>
          </cell>
        </row>
        <row r="71">
          <cell r="E71">
            <v>2136.5996793985164</v>
          </cell>
        </row>
        <row r="72">
          <cell r="E72">
            <v>2664.3258726732656</v>
          </cell>
        </row>
      </sheetData>
      <sheetData sheetId="10">
        <row r="23">
          <cell r="E23">
            <v>11866.580881665397</v>
          </cell>
        </row>
        <row r="24">
          <cell r="E24">
            <v>0</v>
          </cell>
        </row>
        <row r="25">
          <cell r="E25">
            <v>121.20959999999999</v>
          </cell>
        </row>
        <row r="26">
          <cell r="E26">
            <v>122.25959237750257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1924.994989913668</v>
          </cell>
        </row>
        <row r="30">
          <cell r="E30">
            <v>2758.2096646913315</v>
          </cell>
        </row>
        <row r="31">
          <cell r="E31">
            <v>608.89477456412658</v>
          </cell>
        </row>
        <row r="32">
          <cell r="E32">
            <v>0</v>
          </cell>
        </row>
        <row r="33">
          <cell r="E33">
            <v>1232.8813918343146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1210.3886346395934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2420.7772692791873</v>
          </cell>
        </row>
        <row r="40">
          <cell r="E40">
            <v>3496.6782778477191</v>
          </cell>
        </row>
        <row r="41">
          <cell r="E41">
            <v>4841.5545385583746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403.46287821319783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242.07772692791869</v>
          </cell>
        </row>
        <row r="49">
          <cell r="E49">
            <v>363.11659039187816</v>
          </cell>
        </row>
        <row r="50">
          <cell r="E50">
            <v>502.92910145494392</v>
          </cell>
        </row>
        <row r="51">
          <cell r="E51">
            <v>100.58582029098891</v>
          </cell>
        </row>
        <row r="52">
          <cell r="E52">
            <v>868.65639463444199</v>
          </cell>
        </row>
        <row r="53">
          <cell r="E53">
            <v>390.06631853774672</v>
          </cell>
        </row>
        <row r="54">
          <cell r="E54">
            <v>6736.7530493725826</v>
          </cell>
        </row>
        <row r="55">
          <cell r="E55">
            <v>295.25275710213231</v>
          </cell>
        </row>
        <row r="56">
          <cell r="E56">
            <v>263.48189704212803</v>
          </cell>
        </row>
        <row r="57">
          <cell r="E57">
            <v>499.0187443979695</v>
          </cell>
        </row>
        <row r="58">
          <cell r="E58">
            <v>402.54178714769591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15514.305235756699</v>
          </cell>
        </row>
      </sheetData>
      <sheetData sheetId="11">
        <row r="23">
          <cell r="E23">
            <v>36347.866401246727</v>
          </cell>
        </row>
        <row r="24">
          <cell r="E24">
            <v>0</v>
          </cell>
        </row>
        <row r="25">
          <cell r="E25">
            <v>363.62880000000001</v>
          </cell>
        </row>
        <row r="26">
          <cell r="E26">
            <v>407.53197459167558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6015.6093434802115</v>
          </cell>
        </row>
        <row r="30">
          <cell r="E30">
            <v>1379.1048323456648</v>
          </cell>
        </row>
        <row r="31">
          <cell r="E31">
            <v>152.2236936410315</v>
          </cell>
        </row>
        <row r="32">
          <cell r="E32">
            <v>332.87797579526443</v>
          </cell>
        </row>
        <row r="33">
          <cell r="E33">
            <v>0</v>
          </cell>
        </row>
        <row r="34">
          <cell r="E34">
            <v>73.972883510058892</v>
          </cell>
        </row>
        <row r="35">
          <cell r="E35">
            <v>0</v>
          </cell>
        </row>
        <row r="36">
          <cell r="E36">
            <v>7262.3318078375651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4841.5545385583746</v>
          </cell>
        </row>
        <row r="40">
          <cell r="E40">
            <v>6993.3565556954263</v>
          </cell>
        </row>
        <row r="41">
          <cell r="E41">
            <v>9683.1090771167383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2017.3143910659896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1452.4663615675129</v>
          </cell>
        </row>
        <row r="49">
          <cell r="E49">
            <v>2178.6995423512717</v>
          </cell>
        </row>
        <row r="50">
          <cell r="E50">
            <v>502.92910145494392</v>
          </cell>
        </row>
        <row r="51">
          <cell r="E51">
            <v>60.351492174593282</v>
          </cell>
        </row>
        <row r="52">
          <cell r="E52">
            <v>2660.73327234004</v>
          </cell>
        </row>
        <row r="53">
          <cell r="E53">
            <v>2340.3979112264733</v>
          </cell>
        </row>
        <row r="54">
          <cell r="E54">
            <v>26947.012197490338</v>
          </cell>
        </row>
        <row r="55">
          <cell r="E55">
            <v>1771.5165426127865</v>
          </cell>
        </row>
        <row r="56">
          <cell r="E56">
            <v>790.4456911263843</v>
          </cell>
        </row>
        <row r="57">
          <cell r="E57">
            <v>2994.1124663878113</v>
          </cell>
        </row>
        <row r="58">
          <cell r="E58">
            <v>2012.7089357384734</v>
          </cell>
        </row>
        <row r="59">
          <cell r="E59">
            <v>2661.4333034558376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435.13220171370517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14449.937650589236</v>
          </cell>
        </row>
        <row r="70">
          <cell r="E70">
            <v>5864.7724763911101</v>
          </cell>
        </row>
        <row r="71">
          <cell r="E71">
            <v>6409.7990381955487</v>
          </cell>
        </row>
        <row r="72">
          <cell r="E72">
            <v>18891.228076152853</v>
          </cell>
        </row>
      </sheetData>
      <sheetData sheetId="12">
        <row r="23">
          <cell r="E23">
            <v>14171.775220030924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285.27238221417304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1443.746242435248</v>
          </cell>
        </row>
        <row r="30">
          <cell r="E30">
            <v>4964.7773964443886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1232.8813918343146</v>
          </cell>
        </row>
        <row r="34">
          <cell r="E34">
            <v>110.95932526508835</v>
          </cell>
        </row>
        <row r="35">
          <cell r="E35">
            <v>0</v>
          </cell>
        </row>
        <row r="36">
          <cell r="E36">
            <v>2420.7772692791873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1452.4663615675129</v>
          </cell>
        </row>
        <row r="40">
          <cell r="E40">
            <v>2098.0069667086236</v>
          </cell>
        </row>
        <row r="41">
          <cell r="E41">
            <v>2904.9327231350198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806.92575642639508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484.15545385583749</v>
          </cell>
        </row>
        <row r="49">
          <cell r="E49">
            <v>726.23318078375644</v>
          </cell>
        </row>
        <row r="50">
          <cell r="E50">
            <v>502.92910145494392</v>
          </cell>
        </row>
        <row r="51">
          <cell r="E51">
            <v>25.146455072747202</v>
          </cell>
        </row>
        <row r="52">
          <cell r="E52">
            <v>1037.4010248581501</v>
          </cell>
        </row>
        <row r="53">
          <cell r="E53">
            <v>780.13263707549174</v>
          </cell>
        </row>
        <row r="54">
          <cell r="E54">
            <v>13473.506098745172</v>
          </cell>
        </row>
        <row r="55">
          <cell r="E55">
            <v>590.50551420426291</v>
          </cell>
        </row>
        <row r="56">
          <cell r="E56">
            <v>263.48189704212803</v>
          </cell>
        </row>
        <row r="57">
          <cell r="E57">
            <v>998.03748879593832</v>
          </cell>
        </row>
        <row r="58">
          <cell r="E58">
            <v>805.08357429539001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3363.5821215849301</v>
          </cell>
        </row>
        <row r="70">
          <cell r="E70">
            <v>3814.515178938736</v>
          </cell>
        </row>
      </sheetData>
      <sheetData sheetId="13">
        <row r="23">
          <cell r="E23">
            <v>8947.0735401997772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244.51918475500497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1443.746242435248</v>
          </cell>
        </row>
        <row r="30">
          <cell r="E30">
            <v>4964.7773964443886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1232.8813918343146</v>
          </cell>
        </row>
        <row r="34">
          <cell r="E34">
            <v>184.93220877514665</v>
          </cell>
        </row>
        <row r="35">
          <cell r="E35">
            <v>0</v>
          </cell>
        </row>
        <row r="36">
          <cell r="E36">
            <v>2420.7772692791873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1452.4663615675129</v>
          </cell>
        </row>
        <row r="40">
          <cell r="E40">
            <v>1748.3391389238536</v>
          </cell>
        </row>
        <row r="41">
          <cell r="E41">
            <v>2904.9327231350198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806.92575642639508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968.31090771167396</v>
          </cell>
        </row>
        <row r="49">
          <cell r="E49">
            <v>726.23318078375644</v>
          </cell>
        </row>
        <row r="50">
          <cell r="E50">
            <v>502.92910145494392</v>
          </cell>
        </row>
        <row r="51">
          <cell r="E51">
            <v>25.146455072747202</v>
          </cell>
        </row>
        <row r="52">
          <cell r="E52">
            <v>654.94287878383398</v>
          </cell>
        </row>
        <row r="53">
          <cell r="E53">
            <v>780.13263707549174</v>
          </cell>
        </row>
        <row r="54">
          <cell r="E54">
            <v>13473.506098745172</v>
          </cell>
        </row>
        <row r="55">
          <cell r="E55">
            <v>590.50551420426291</v>
          </cell>
        </row>
        <row r="56">
          <cell r="E56">
            <v>263.48189704212803</v>
          </cell>
        </row>
        <row r="57">
          <cell r="E57">
            <v>998.03748879593832</v>
          </cell>
        </row>
        <row r="58">
          <cell r="E58">
            <v>966.10028915446958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2166.9526654784054</v>
          </cell>
        </row>
        <row r="70">
          <cell r="E70">
            <v>407.87224039796951</v>
          </cell>
        </row>
        <row r="71">
          <cell r="E71">
            <v>7526.0091930152266</v>
          </cell>
        </row>
      </sheetData>
      <sheetData sheetId="14">
        <row r="23">
          <cell r="E23">
            <v>14694.853618710187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122.25959237750257</v>
          </cell>
        </row>
        <row r="27">
          <cell r="E27">
            <v>132.02690079187826</v>
          </cell>
        </row>
        <row r="28">
          <cell r="E28">
            <v>300.78046717401037</v>
          </cell>
        </row>
        <row r="29">
          <cell r="E29">
            <v>1443.746242435248</v>
          </cell>
        </row>
        <row r="30">
          <cell r="E30">
            <v>4964.7773964443886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1232.8813918343146</v>
          </cell>
        </row>
        <row r="34">
          <cell r="E34">
            <v>61.644069591715692</v>
          </cell>
        </row>
        <row r="35">
          <cell r="E35">
            <v>0</v>
          </cell>
        </row>
        <row r="36">
          <cell r="E36">
            <v>4841.5545385583746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2098.0069667086236</v>
          </cell>
        </row>
        <row r="41">
          <cell r="E41">
            <v>2904.9327231350198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484.15545385583749</v>
          </cell>
        </row>
        <row r="49">
          <cell r="E49">
            <v>726.23318078375644</v>
          </cell>
        </row>
        <row r="50">
          <cell r="E50">
            <v>402.34328116395517</v>
          </cell>
        </row>
        <row r="51">
          <cell r="E51">
            <v>25.146455072747202</v>
          </cell>
        </row>
        <row r="52">
          <cell r="E52">
            <v>1075.6913631147099</v>
          </cell>
        </row>
        <row r="53">
          <cell r="E53">
            <v>702.11937336794335</v>
          </cell>
        </row>
        <row r="54">
          <cell r="E54">
            <v>12126.155488870658</v>
          </cell>
        </row>
        <row r="55">
          <cell r="E55">
            <v>531.45496278383712</v>
          </cell>
        </row>
        <row r="56">
          <cell r="E56">
            <v>553.31198378846852</v>
          </cell>
        </row>
        <row r="57">
          <cell r="E57">
            <v>898.23373991634458</v>
          </cell>
        </row>
        <row r="58">
          <cell r="E58">
            <v>362.28760843292645</v>
          </cell>
        </row>
        <row r="59">
          <cell r="E59">
            <v>532.28666069116798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2533.9251984962948</v>
          </cell>
        </row>
        <row r="70">
          <cell r="E70">
            <v>1638.0597542055293</v>
          </cell>
        </row>
        <row r="71">
          <cell r="E71">
            <v>1375.7979306372554</v>
          </cell>
        </row>
      </sheetData>
      <sheetData sheetId="15">
        <row r="23">
          <cell r="E23">
            <v>11659.782444978251</v>
          </cell>
        </row>
        <row r="24">
          <cell r="E24">
            <v>0</v>
          </cell>
        </row>
        <row r="25">
          <cell r="E25">
            <v>242.41919999999999</v>
          </cell>
        </row>
        <row r="26">
          <cell r="E26">
            <v>489.03836951001017</v>
          </cell>
        </row>
        <row r="27">
          <cell r="E27">
            <v>132.02690079187826</v>
          </cell>
        </row>
        <row r="28">
          <cell r="E28">
            <v>601.56093434802119</v>
          </cell>
        </row>
        <row r="29">
          <cell r="E29">
            <v>1443.746242435248</v>
          </cell>
        </row>
        <row r="30">
          <cell r="E30">
            <v>3309.8515976296012</v>
          </cell>
        </row>
        <row r="31">
          <cell r="E31">
            <v>7306.7372947695094</v>
          </cell>
        </row>
        <row r="32">
          <cell r="E32">
            <v>0</v>
          </cell>
        </row>
        <row r="33">
          <cell r="E33">
            <v>1232.8813918343146</v>
          </cell>
        </row>
        <row r="34">
          <cell r="E34">
            <v>61.644069591715692</v>
          </cell>
        </row>
        <row r="35">
          <cell r="E35">
            <v>0</v>
          </cell>
        </row>
        <row r="36">
          <cell r="E36">
            <v>4841.5545385583746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1210.3886346395934</v>
          </cell>
        </row>
        <row r="40">
          <cell r="E40">
            <v>3496.6782778477191</v>
          </cell>
        </row>
        <row r="41">
          <cell r="E41">
            <v>2420.7772692791873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3227.7030257055831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1936.6218154233547</v>
          </cell>
        </row>
        <row r="49">
          <cell r="E49">
            <v>1452.4663615675129</v>
          </cell>
        </row>
        <row r="50">
          <cell r="E50">
            <v>603.51492174593284</v>
          </cell>
        </row>
        <row r="51">
          <cell r="E51">
            <v>50.292910145494382</v>
          </cell>
        </row>
        <row r="52">
          <cell r="E52">
            <v>853.51835392835699</v>
          </cell>
        </row>
        <row r="53">
          <cell r="E53">
            <v>1638.2785378585336</v>
          </cell>
        </row>
        <row r="54">
          <cell r="E54">
            <v>12126.155488870658</v>
          </cell>
        </row>
        <row r="55">
          <cell r="E55">
            <v>531.45496278383712</v>
          </cell>
        </row>
        <row r="56">
          <cell r="E56">
            <v>237.1337073379155</v>
          </cell>
        </row>
        <row r="57">
          <cell r="E57">
            <v>898.23373991634458</v>
          </cell>
        </row>
        <row r="58">
          <cell r="E58">
            <v>362.28760843292645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98.196509727350133</v>
          </cell>
        </row>
        <row r="66">
          <cell r="E66">
            <v>98.196509727350133</v>
          </cell>
        </row>
        <row r="67">
          <cell r="E67">
            <v>541.58088212739892</v>
          </cell>
        </row>
        <row r="68">
          <cell r="E68">
            <v>161.65526409096452</v>
          </cell>
        </row>
        <row r="69">
          <cell r="E69">
            <v>12177.140007530492</v>
          </cell>
        </row>
        <row r="70">
          <cell r="E70">
            <v>4372.0579660963704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Жукова2"/>
      <sheetName val="3"/>
      <sheetName val="4"/>
      <sheetName val="5"/>
      <sheetName val="6"/>
      <sheetName val="7"/>
      <sheetName val="8"/>
      <sheetName val="Мира10"/>
    </sheetNames>
    <sheetDataSet>
      <sheetData sheetId="0" refreshError="1"/>
      <sheetData sheetId="1" refreshError="1">
        <row r="23">
          <cell r="E23">
            <v>10221.316848610295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1.3202690079187827</v>
          </cell>
        </row>
        <row r="28">
          <cell r="E28">
            <v>0</v>
          </cell>
        </row>
        <row r="29">
          <cell r="E29">
            <v>7218.7312121762416</v>
          </cell>
        </row>
        <row r="30">
          <cell r="E30">
            <v>2896.1201479258962</v>
          </cell>
        </row>
        <row r="31">
          <cell r="E31">
            <v>761.11846820515802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289.72712708106434</v>
          </cell>
        </row>
        <row r="35">
          <cell r="E35">
            <v>2420.7772692791873</v>
          </cell>
        </row>
        <row r="36">
          <cell r="E36">
            <v>2420.7772692791873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27.39736426298478</v>
          </cell>
        </row>
        <row r="43">
          <cell r="E43">
            <v>534.24860312820272</v>
          </cell>
        </row>
        <row r="44">
          <cell r="E44">
            <v>164.3841855779086</v>
          </cell>
        </row>
        <row r="45">
          <cell r="E45">
            <v>161.38515128527916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484.15545385583749</v>
          </cell>
        </row>
        <row r="49">
          <cell r="E49">
            <v>726.23318078375644</v>
          </cell>
        </row>
        <row r="50">
          <cell r="E50">
            <v>251.46455072747199</v>
          </cell>
        </row>
        <row r="51">
          <cell r="E51">
            <v>125.73227536373592</v>
          </cell>
        </row>
        <row r="52">
          <cell r="E52">
            <v>748.21992372279794</v>
          </cell>
        </row>
        <row r="53">
          <cell r="E53">
            <v>1170.1989556132385</v>
          </cell>
        </row>
        <row r="54">
          <cell r="E54">
            <v>20210.259148117799</v>
          </cell>
        </row>
        <row r="55">
          <cell r="E55">
            <v>885.75827130639493</v>
          </cell>
        </row>
        <row r="56">
          <cell r="E56">
            <v>395.22284556319141</v>
          </cell>
        </row>
        <row r="57">
          <cell r="E57">
            <v>1497.0562331939086</v>
          </cell>
        </row>
        <row r="58">
          <cell r="E58">
            <v>603.81268072154285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196.39301945470098</v>
          </cell>
        </row>
        <row r="66">
          <cell r="E66">
            <v>541.58088212739892</v>
          </cell>
        </row>
        <row r="67">
          <cell r="E67">
            <v>0</v>
          </cell>
        </row>
        <row r="68">
          <cell r="E68">
            <v>2695.0811378680214</v>
          </cell>
        </row>
        <row r="69">
          <cell r="E69">
            <v>12169.132717150856</v>
          </cell>
        </row>
      </sheetData>
      <sheetData sheetId="2" refreshError="1">
        <row r="23">
          <cell r="E23">
            <v>21056.946700320637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33.006725197969502</v>
          </cell>
        </row>
        <row r="28">
          <cell r="E28">
            <v>300.78046717401037</v>
          </cell>
        </row>
        <row r="29">
          <cell r="E29">
            <v>7218.7312121762416</v>
          </cell>
        </row>
        <row r="30">
          <cell r="E30">
            <v>4688.9564299752628</v>
          </cell>
        </row>
        <row r="31">
          <cell r="E31">
            <v>9894.5400866670498</v>
          </cell>
        </row>
        <row r="32">
          <cell r="E32">
            <v>246.57627836686299</v>
          </cell>
        </row>
        <row r="33">
          <cell r="E33">
            <v>332.87797579526443</v>
          </cell>
        </row>
        <row r="34">
          <cell r="E34">
            <v>147.94576702011781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1815.5829519593967</v>
          </cell>
        </row>
        <row r="40">
          <cell r="E40">
            <v>2622.5087083857934</v>
          </cell>
        </row>
        <row r="41">
          <cell r="E41">
            <v>3631.1659039187816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161.38515128527916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6100.3587185835468</v>
          </cell>
        </row>
        <row r="49">
          <cell r="E49">
            <v>9150.5380778753442</v>
          </cell>
        </row>
        <row r="50">
          <cell r="E50">
            <v>502.92910145494392</v>
          </cell>
        </row>
        <row r="51">
          <cell r="E51">
            <v>25.146455072747202</v>
          </cell>
        </row>
        <row r="52">
          <cell r="E52">
            <v>1541.4087330724899</v>
          </cell>
        </row>
        <row r="53">
          <cell r="E53">
            <v>3120.5305483019656</v>
          </cell>
        </row>
        <row r="54">
          <cell r="E54">
            <v>26947.012197490338</v>
          </cell>
        </row>
        <row r="55">
          <cell r="E55">
            <v>1550.0769747861934</v>
          </cell>
        </row>
        <row r="56">
          <cell r="E56">
            <v>1745.567567904101</v>
          </cell>
        </row>
        <row r="57">
          <cell r="E57">
            <v>3992.1499551837524</v>
          </cell>
        </row>
        <row r="58">
          <cell r="E58">
            <v>2666.8393398534827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217.56610085685281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196.39301945470098</v>
          </cell>
        </row>
        <row r="66">
          <cell r="E66">
            <v>541.58088212739892</v>
          </cell>
        </row>
        <row r="67">
          <cell r="E67">
            <v>161.65526409096452</v>
          </cell>
        </row>
        <row r="68">
          <cell r="E68">
            <v>5730.9462757360416</v>
          </cell>
        </row>
        <row r="69">
          <cell r="E69">
            <v>4027.6860895675122</v>
          </cell>
        </row>
      </sheetData>
      <sheetData sheetId="3" refreshError="1">
        <row r="23">
          <cell r="E23">
            <v>22090.938883756375</v>
          </cell>
        </row>
        <row r="24">
          <cell r="E24">
            <v>0</v>
          </cell>
        </row>
        <row r="25">
          <cell r="E25">
            <v>181.81440000000001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10828.096818264368</v>
          </cell>
        </row>
        <row r="30">
          <cell r="E30">
            <v>4344.1802218888406</v>
          </cell>
        </row>
        <row r="31">
          <cell r="E31">
            <v>0</v>
          </cell>
        </row>
        <row r="32">
          <cell r="E32">
            <v>739.72883510058909</v>
          </cell>
        </row>
        <row r="33">
          <cell r="E33">
            <v>403.76865582573822</v>
          </cell>
        </row>
        <row r="34">
          <cell r="E34">
            <v>403.76865582573822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3147.0104500629486</v>
          </cell>
        </row>
        <row r="40">
          <cell r="E40">
            <v>4545.6817612020322</v>
          </cell>
        </row>
        <row r="41">
          <cell r="E41">
            <v>6294.02090012589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161.38515128527916</v>
          </cell>
        </row>
        <row r="46">
          <cell r="E46">
            <v>242.07772692791869</v>
          </cell>
        </row>
        <row r="47">
          <cell r="E47">
            <v>376.56535299898434</v>
          </cell>
        </row>
        <row r="48">
          <cell r="E48">
            <v>9150.5380778753442</v>
          </cell>
        </row>
        <row r="49">
          <cell r="E49">
            <v>0</v>
          </cell>
        </row>
        <row r="50">
          <cell r="E50">
            <v>502.92910145494392</v>
          </cell>
        </row>
        <row r="51">
          <cell r="E51">
            <v>502.92910145494392</v>
          </cell>
        </row>
        <row r="52">
          <cell r="E52">
            <v>1617.09893660291</v>
          </cell>
        </row>
        <row r="53">
          <cell r="E53">
            <v>1404.2387467358874</v>
          </cell>
        </row>
        <row r="54">
          <cell r="E54">
            <v>13473.506098745172</v>
          </cell>
        </row>
        <row r="55">
          <cell r="E55">
            <v>2952.5275710213223</v>
          </cell>
        </row>
        <row r="56">
          <cell r="E56">
            <v>474.26741467582985</v>
          </cell>
        </row>
        <row r="57">
          <cell r="E57">
            <v>998.03748879593832</v>
          </cell>
        </row>
        <row r="58">
          <cell r="E58">
            <v>724.57521686585164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435.13220171370517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541.58088212739892</v>
          </cell>
        </row>
        <row r="67">
          <cell r="E67">
            <v>161.65526409096452</v>
          </cell>
        </row>
        <row r="68">
          <cell r="E68">
            <v>5606.1022757360415</v>
          </cell>
        </row>
        <row r="69">
          <cell r="E69">
            <v>3436.5060895675124</v>
          </cell>
        </row>
        <row r="70">
          <cell r="E70">
            <v>694.26402560948691</v>
          </cell>
        </row>
      </sheetData>
      <sheetData sheetId="4" refreshError="1">
        <row r="23">
          <cell r="E23">
            <v>24712.41318411403</v>
          </cell>
        </row>
        <row r="24">
          <cell r="E24">
            <v>0</v>
          </cell>
        </row>
        <row r="25">
          <cell r="E25">
            <v>181.81440000000001</v>
          </cell>
        </row>
        <row r="26">
          <cell r="E26">
            <v>0</v>
          </cell>
        </row>
        <row r="27">
          <cell r="E27">
            <v>3.9608070237563444</v>
          </cell>
        </row>
        <row r="28">
          <cell r="E28">
            <v>0</v>
          </cell>
        </row>
        <row r="29">
          <cell r="E29">
            <v>14437.46242435248</v>
          </cell>
        </row>
        <row r="30">
          <cell r="E30">
            <v>1448.0600739629485</v>
          </cell>
        </row>
        <row r="31">
          <cell r="E31">
            <v>7763.4083756926084</v>
          </cell>
        </row>
        <row r="32">
          <cell r="E32">
            <v>1423.9780075686342</v>
          </cell>
        </row>
        <row r="33">
          <cell r="E33">
            <v>711.98900378431642</v>
          </cell>
        </row>
        <row r="34">
          <cell r="E34">
            <v>711.98900378431642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1210.3886346395934</v>
          </cell>
        </row>
        <row r="40">
          <cell r="E40">
            <v>1748.3391389238536</v>
          </cell>
        </row>
        <row r="41">
          <cell r="E41">
            <v>2420.7772692791873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242.07772692791869</v>
          </cell>
        </row>
        <row r="46">
          <cell r="E46">
            <v>363.11659039187816</v>
          </cell>
        </row>
        <row r="47">
          <cell r="E47">
            <v>564.84802949847654</v>
          </cell>
        </row>
        <row r="48">
          <cell r="E48">
            <v>96.831090771167396</v>
          </cell>
        </row>
        <row r="49">
          <cell r="E49">
            <v>580.98654462700472</v>
          </cell>
        </row>
        <row r="50">
          <cell r="E50">
            <v>251.46455072747199</v>
          </cell>
        </row>
        <row r="51">
          <cell r="E51">
            <v>0</v>
          </cell>
        </row>
        <row r="52">
          <cell r="E52">
            <v>1808.9958643770999</v>
          </cell>
        </row>
        <row r="53">
          <cell r="E53">
            <v>1755.2984334198557</v>
          </cell>
        </row>
        <row r="54">
          <cell r="E54">
            <v>20210.259148117799</v>
          </cell>
        </row>
        <row r="55">
          <cell r="E55">
            <v>1771.5165426127865</v>
          </cell>
        </row>
        <row r="56">
          <cell r="E56">
            <v>1317.40948521064</v>
          </cell>
        </row>
        <row r="57">
          <cell r="E57">
            <v>1497.0562331939086</v>
          </cell>
        </row>
        <row r="58">
          <cell r="E58">
            <v>1086.862825298778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541.58088212739892</v>
          </cell>
        </row>
        <row r="67">
          <cell r="E67">
            <v>323.31052818192904</v>
          </cell>
        </row>
        <row r="68">
          <cell r="E68">
            <v>6508.4913199851053</v>
          </cell>
        </row>
        <row r="69">
          <cell r="E69">
            <v>2691.9637976817271</v>
          </cell>
        </row>
        <row r="70">
          <cell r="E70">
            <v>15514.305235756699</v>
          </cell>
        </row>
        <row r="71">
          <cell r="E71">
            <v>9086.2195156515772</v>
          </cell>
        </row>
        <row r="72">
          <cell r="E72">
            <v>9439.3207171508566</v>
          </cell>
        </row>
      </sheetData>
      <sheetData sheetId="5" refreshError="1">
        <row r="23">
          <cell r="E23">
            <v>38555.743828230079</v>
          </cell>
        </row>
        <row r="24">
          <cell r="E24">
            <v>0</v>
          </cell>
        </row>
        <row r="25">
          <cell r="E25">
            <v>181.81440000000001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14437.46242435248</v>
          </cell>
        </row>
        <row r="30">
          <cell r="E30">
            <v>5861.195537469077</v>
          </cell>
        </row>
        <row r="31">
          <cell r="E31">
            <v>0</v>
          </cell>
        </row>
        <row r="32">
          <cell r="E32">
            <v>1505.3481794296979</v>
          </cell>
        </row>
        <row r="33">
          <cell r="E33">
            <v>752.67408971484952</v>
          </cell>
        </row>
        <row r="34">
          <cell r="E34">
            <v>752.67408971484952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5446.7488558781733</v>
          </cell>
        </row>
        <row r="40">
          <cell r="E40">
            <v>7867.526125157362</v>
          </cell>
        </row>
        <row r="41">
          <cell r="E41">
            <v>10893.497711756341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242.07772692791869</v>
          </cell>
        </row>
        <row r="46">
          <cell r="E46">
            <v>363.11659039187816</v>
          </cell>
        </row>
        <row r="47">
          <cell r="E47">
            <v>564.84802949847654</v>
          </cell>
        </row>
        <row r="48">
          <cell r="E48">
            <v>8366.2062426288703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2822.3541187020601</v>
          </cell>
        </row>
        <row r="53">
          <cell r="E53">
            <v>2106.3581201038264</v>
          </cell>
        </row>
        <row r="54">
          <cell r="E54">
            <v>20210.259148117799</v>
          </cell>
        </row>
        <row r="55">
          <cell r="E55">
            <v>2952.5275710213223</v>
          </cell>
        </row>
        <row r="56">
          <cell r="E56">
            <v>2028.8106072243781</v>
          </cell>
        </row>
        <row r="57">
          <cell r="E57">
            <v>1497.0562331939086</v>
          </cell>
        </row>
        <row r="58">
          <cell r="E58">
            <v>1086.862825298778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687.37556809145156</v>
          </cell>
        </row>
        <row r="66">
          <cell r="E66">
            <v>541.58088212739892</v>
          </cell>
        </row>
        <row r="67">
          <cell r="E67">
            <v>210.1518433182539</v>
          </cell>
        </row>
        <row r="68">
          <cell r="E68">
            <v>15514.305235756699</v>
          </cell>
        </row>
        <row r="69">
          <cell r="E69">
            <v>13629.32927347736</v>
          </cell>
        </row>
        <row r="70">
          <cell r="E70">
            <v>3610.3779723809848</v>
          </cell>
        </row>
        <row r="71">
          <cell r="E71">
            <v>10047.908793985162</v>
          </cell>
        </row>
      </sheetData>
      <sheetData sheetId="6" refreshError="1">
        <row r="23">
          <cell r="E23">
            <v>39480.254486360878</v>
          </cell>
        </row>
        <row r="24">
          <cell r="E24">
            <v>0</v>
          </cell>
        </row>
        <row r="25">
          <cell r="E25">
            <v>181.81440000000001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14437.46242435248</v>
          </cell>
        </row>
        <row r="30">
          <cell r="E30">
            <v>3792.5382889505854</v>
          </cell>
        </row>
        <row r="31">
          <cell r="E31">
            <v>0</v>
          </cell>
        </row>
        <row r="32">
          <cell r="E32">
            <v>1505.3481794296979</v>
          </cell>
        </row>
        <row r="33">
          <cell r="E33">
            <v>752.67408971484952</v>
          </cell>
        </row>
        <row r="34">
          <cell r="E34">
            <v>752.67408971484952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12103.886346395935</v>
          </cell>
        </row>
        <row r="40">
          <cell r="E40">
            <v>8741.6956946192986</v>
          </cell>
        </row>
        <row r="41">
          <cell r="E41">
            <v>24207.77269279187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242.07772692791869</v>
          </cell>
        </row>
        <row r="46">
          <cell r="E46">
            <v>363.11659039187816</v>
          </cell>
        </row>
        <row r="47">
          <cell r="E47">
            <v>564.84802949847654</v>
          </cell>
        </row>
        <row r="48">
          <cell r="E48">
            <v>8351.681579013195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2890.03006538809</v>
          </cell>
        </row>
        <row r="53">
          <cell r="E53">
            <v>2106.3581201038264</v>
          </cell>
        </row>
        <row r="54">
          <cell r="E54">
            <v>20210.259148117799</v>
          </cell>
        </row>
        <row r="55">
          <cell r="E55">
            <v>2952.5275710213223</v>
          </cell>
        </row>
        <row r="56">
          <cell r="E56">
            <v>2028.8106072243781</v>
          </cell>
        </row>
        <row r="57">
          <cell r="E57">
            <v>1497.0562331939086</v>
          </cell>
        </row>
        <row r="58">
          <cell r="E58">
            <v>1086.862825298778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541.58088212739892</v>
          </cell>
        </row>
        <row r="67">
          <cell r="E67">
            <v>161.65526409096452</v>
          </cell>
        </row>
        <row r="68">
          <cell r="E68">
            <v>15514.305235756699</v>
          </cell>
        </row>
        <row r="69">
          <cell r="E69">
            <v>2695.0811378680214</v>
          </cell>
        </row>
      </sheetData>
      <sheetData sheetId="7" refreshError="1">
        <row r="23">
          <cell r="E23">
            <v>39109.233761716285</v>
          </cell>
        </row>
        <row r="24">
          <cell r="E24">
            <v>0</v>
          </cell>
        </row>
        <row r="25">
          <cell r="E25">
            <v>181.81440000000001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14437.46242435248</v>
          </cell>
        </row>
        <row r="30">
          <cell r="E30">
            <v>5861.195537469077</v>
          </cell>
        </row>
        <row r="31">
          <cell r="E31">
            <v>0</v>
          </cell>
        </row>
        <row r="32">
          <cell r="E32">
            <v>1505.3481794296979</v>
          </cell>
        </row>
        <row r="33">
          <cell r="E33">
            <v>752.67408971484952</v>
          </cell>
        </row>
        <row r="34">
          <cell r="E34">
            <v>752.67408971484952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5446.7488558781733</v>
          </cell>
        </row>
        <row r="40">
          <cell r="E40">
            <v>7867.526125157362</v>
          </cell>
        </row>
        <row r="41">
          <cell r="E41">
            <v>10893.497711756341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242.07772692791869</v>
          </cell>
        </row>
        <row r="46">
          <cell r="E46">
            <v>363.11659039187816</v>
          </cell>
        </row>
        <row r="47">
          <cell r="E47">
            <v>564.84802949847654</v>
          </cell>
        </row>
        <row r="48">
          <cell r="E48">
            <v>8366.2062426288703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2862.8706394154101</v>
          </cell>
        </row>
        <row r="53">
          <cell r="E53">
            <v>2106.3581201038264</v>
          </cell>
        </row>
        <row r="54">
          <cell r="E54">
            <v>20210.259148117799</v>
          </cell>
        </row>
        <row r="55">
          <cell r="E55">
            <v>2952.5275710213223</v>
          </cell>
        </row>
        <row r="56">
          <cell r="E56">
            <v>2028.8106072243781</v>
          </cell>
        </row>
        <row r="57">
          <cell r="E57">
            <v>1497.0562331939086</v>
          </cell>
        </row>
        <row r="58">
          <cell r="E58">
            <v>1086.862825298778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1463.1662847285284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541.58088212739892</v>
          </cell>
        </row>
        <row r="67">
          <cell r="E67">
            <v>0</v>
          </cell>
        </row>
        <row r="68">
          <cell r="E68">
            <v>10684.007446183688</v>
          </cell>
        </row>
        <row r="69">
          <cell r="E69">
            <v>3744.5616723809844</v>
          </cell>
        </row>
        <row r="70">
          <cell r="E70">
            <v>5265.3182757360419</v>
          </cell>
        </row>
        <row r="71">
          <cell r="E71">
            <v>9439.3207171508566</v>
          </cell>
        </row>
        <row r="72">
          <cell r="E72">
            <v>2740.3060895675126</v>
          </cell>
        </row>
      </sheetData>
      <sheetData sheetId="8" refreshError="1">
        <row r="23">
          <cell r="E23">
            <v>38053.953503915676</v>
          </cell>
        </row>
        <row r="24">
          <cell r="E24">
            <v>0</v>
          </cell>
        </row>
        <row r="25">
          <cell r="E25">
            <v>303.024</v>
          </cell>
        </row>
        <row r="26">
          <cell r="E26">
            <v>16.301278983667004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14437.46242435248</v>
          </cell>
        </row>
        <row r="30">
          <cell r="E30">
            <v>5861.195537469077</v>
          </cell>
        </row>
        <row r="31">
          <cell r="E31">
            <v>0</v>
          </cell>
        </row>
        <row r="32">
          <cell r="E32">
            <v>1505.3481794296979</v>
          </cell>
        </row>
        <row r="33">
          <cell r="E33">
            <v>752.67408971484952</v>
          </cell>
        </row>
        <row r="34">
          <cell r="E34">
            <v>752.67408971484952</v>
          </cell>
        </row>
        <row r="35">
          <cell r="E35">
            <v>0</v>
          </cell>
        </row>
        <row r="36">
          <cell r="E36">
            <v>7262.3318078375651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5446.7488558781733</v>
          </cell>
        </row>
        <row r="40">
          <cell r="E40">
            <v>7867.526125157362</v>
          </cell>
        </row>
        <row r="41">
          <cell r="E41">
            <v>10893.497711756341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242.07772692791869</v>
          </cell>
        </row>
        <row r="46">
          <cell r="E46">
            <v>363.11659039187816</v>
          </cell>
        </row>
        <row r="47">
          <cell r="E47">
            <v>564.84802949847654</v>
          </cell>
        </row>
        <row r="48">
          <cell r="E48">
            <v>8366.2062426288703</v>
          </cell>
        </row>
        <row r="49">
          <cell r="E49">
            <v>3631.1659039187816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2785.6221081652402</v>
          </cell>
        </row>
        <row r="53">
          <cell r="E53">
            <v>2106.3581201038264</v>
          </cell>
        </row>
        <row r="54">
          <cell r="E54">
            <v>20210.259148117799</v>
          </cell>
        </row>
        <row r="55">
          <cell r="E55">
            <v>2952.5275710213223</v>
          </cell>
        </row>
        <row r="56">
          <cell r="E56">
            <v>2028.8106072243781</v>
          </cell>
        </row>
        <row r="57">
          <cell r="E57">
            <v>1497.0562331939086</v>
          </cell>
        </row>
        <row r="58">
          <cell r="E58">
            <v>1086.862825298778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2175.6610085685274</v>
          </cell>
        </row>
        <row r="62">
          <cell r="E62">
            <v>4389.4988541855837</v>
          </cell>
        </row>
        <row r="63">
          <cell r="E63">
            <v>504.15573651167523</v>
          </cell>
        </row>
        <row r="64">
          <cell r="E64">
            <v>0</v>
          </cell>
        </row>
        <row r="65">
          <cell r="E65">
            <v>883.76858754615148</v>
          </cell>
        </row>
        <row r="66">
          <cell r="E66">
            <v>541.58088212739892</v>
          </cell>
        </row>
        <row r="67">
          <cell r="E67">
            <v>484.96579227289357</v>
          </cell>
        </row>
        <row r="68">
          <cell r="E68">
            <v>7963.5205136040677</v>
          </cell>
        </row>
        <row r="69">
          <cell r="E69">
            <v>9439.3207171508566</v>
          </cell>
        </row>
        <row r="70">
          <cell r="E70">
            <v>3814.515178938736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."/>
      <sheetName val="М-1"/>
      <sheetName val="М-2"/>
      <sheetName val="М-3"/>
      <sheetName val="М-4"/>
      <sheetName val="М-5"/>
      <sheetName val="М-6"/>
      <sheetName val="М-7"/>
      <sheetName val="М-8"/>
      <sheetName val="М-9"/>
      <sheetName val="Стр.2"/>
      <sheetName val="Стр.5"/>
      <sheetName val="Стр.7"/>
      <sheetName val="Стр.8А"/>
      <sheetName val="Стр.9"/>
      <sheetName val="Стр.10"/>
      <sheetName val="Ж-2"/>
      <sheetName val="Ж-3"/>
      <sheetName val="Ж-4"/>
      <sheetName val="Ж-5"/>
      <sheetName val="Ж-6"/>
      <sheetName val="Ж-7"/>
      <sheetName val="Ж-8"/>
      <sheetName val="М-10"/>
    </sheetNames>
    <sheetDataSet>
      <sheetData sheetId="0">
        <row r="22">
          <cell r="AA22">
            <v>13.644853399170934</v>
          </cell>
        </row>
        <row r="23">
          <cell r="AA23">
            <v>2.59</v>
          </cell>
        </row>
        <row r="24">
          <cell r="AA24">
            <v>7.7712221970855104</v>
          </cell>
        </row>
        <row r="62">
          <cell r="AA62">
            <v>6.6863478769628365E-2</v>
          </cell>
        </row>
        <row r="70">
          <cell r="AA70">
            <v>3.21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9"/>
  <sheetViews>
    <sheetView zoomScaleNormal="100" workbookViewId="0">
      <selection activeCell="A5" sqref="A5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85546875" style="2" customWidth="1"/>
    <col min="8" max="8" width="16.5703125" style="2" customWidth="1"/>
    <col min="9" max="9" width="12.42578125" style="2" customWidth="1"/>
    <col min="10" max="10" width="9.140625" style="2"/>
    <col min="11" max="11" width="11.28515625" style="2" bestFit="1" customWidth="1"/>
    <col min="12" max="14" width="9.140625" style="2"/>
    <col min="15" max="15" width="11" style="2" customWidth="1"/>
    <col min="16" max="16384" width="9.140625" style="2"/>
  </cols>
  <sheetData>
    <row r="1" spans="1:11">
      <c r="E1" s="1" t="s">
        <v>0</v>
      </c>
    </row>
    <row r="2" spans="1:11">
      <c r="E2" s="1" t="s">
        <v>127</v>
      </c>
    </row>
    <row r="3" spans="1:11" ht="15">
      <c r="A3" s="126" t="s">
        <v>338</v>
      </c>
      <c r="B3" s="126"/>
      <c r="C3" s="126"/>
      <c r="D3" s="126"/>
      <c r="E3" s="126"/>
      <c r="F3" s="126"/>
    </row>
    <row r="4" spans="1:11" ht="15">
      <c r="A4" s="126" t="s">
        <v>122</v>
      </c>
      <c r="B4" s="126"/>
      <c r="C4" s="126"/>
      <c r="D4" s="126"/>
      <c r="E4" s="126"/>
      <c r="F4" s="126"/>
    </row>
    <row r="5" spans="1:11" ht="15">
      <c r="A5" s="126" t="s">
        <v>339</v>
      </c>
      <c r="B5" s="126"/>
      <c r="C5" s="126"/>
      <c r="D5" s="126"/>
      <c r="E5" s="126"/>
      <c r="F5" s="126"/>
    </row>
    <row r="6" spans="1:11">
      <c r="A6" s="3"/>
      <c r="B6" s="3"/>
      <c r="C6" s="3"/>
      <c r="D6" s="10" t="s">
        <v>114</v>
      </c>
      <c r="E6" s="3"/>
      <c r="F6" s="20"/>
    </row>
    <row r="7" spans="1:11">
      <c r="A7" s="27" t="s">
        <v>103</v>
      </c>
      <c r="B7" s="10"/>
      <c r="C7" s="10"/>
      <c r="D7" s="10" t="s">
        <v>117</v>
      </c>
      <c r="E7" s="10"/>
      <c r="F7" s="10"/>
    </row>
    <row r="8" spans="1:11" ht="15" thickBot="1">
      <c r="A8" s="10" t="s">
        <v>1</v>
      </c>
      <c r="B8" s="10"/>
      <c r="C8" s="10"/>
      <c r="D8" s="31"/>
      <c r="E8" s="32"/>
      <c r="F8" s="10"/>
    </row>
    <row r="9" spans="1:11" ht="15.75" customHeight="1" thickBot="1">
      <c r="A9" s="135" t="s">
        <v>2</v>
      </c>
      <c r="B9" s="132" t="s">
        <v>3</v>
      </c>
      <c r="D9" s="24" t="s">
        <v>119</v>
      </c>
      <c r="E9" s="26">
        <f>[1]ТАРИФ.!$D$21</f>
        <v>891.9</v>
      </c>
      <c r="F9" s="26" t="s">
        <v>120</v>
      </c>
      <c r="G9" s="48"/>
    </row>
    <row r="10" spans="1:11" ht="15" customHeight="1">
      <c r="A10" s="136"/>
      <c r="B10" s="133"/>
      <c r="C10" s="127" t="s">
        <v>4</v>
      </c>
      <c r="D10" s="129" t="s">
        <v>124</v>
      </c>
      <c r="E10" s="129" t="s">
        <v>125</v>
      </c>
      <c r="F10" s="131" t="s">
        <v>123</v>
      </c>
      <c r="G10" s="123" t="s">
        <v>276</v>
      </c>
    </row>
    <row r="11" spans="1:11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1" s="6" customFormat="1" ht="15">
      <c r="A12" s="22"/>
      <c r="B12" s="21" t="s">
        <v>5</v>
      </c>
      <c r="C12" s="4"/>
      <c r="D12" s="23">
        <f>SUM(D13:D62)</f>
        <v>142943.60389995275</v>
      </c>
      <c r="E12" s="23">
        <f t="shared" ref="E12" si="0">SUM(E13:E62)</f>
        <v>139249.51960394537</v>
      </c>
      <c r="F12" s="49">
        <f>SUM(F13:F64)</f>
        <v>132870.97123128484</v>
      </c>
      <c r="G12" s="53">
        <f>SUM(G13:G64)</f>
        <v>161094.25000000006</v>
      </c>
      <c r="H12" s="51">
        <v>161094.25</v>
      </c>
      <c r="I12" s="51">
        <f>(H12-G61-G59-G63-G64)/(F12-F62-F61-F59)</f>
        <v>1.0371970291292041</v>
      </c>
    </row>
    <row r="13" spans="1:11" ht="15">
      <c r="A13" s="7">
        <v>1</v>
      </c>
      <c r="B13" s="8" t="s">
        <v>6</v>
      </c>
      <c r="C13" s="8"/>
      <c r="D13" s="9">
        <f>'[1]М-1'!$E$23</f>
        <v>27734.423102393353</v>
      </c>
      <c r="E13" s="9">
        <f>[2]Мира1!$E$23</f>
        <v>27084.512899054826</v>
      </c>
      <c r="F13" s="50">
        <f>(E13/12*8)+(D13/12*4)</f>
        <v>27301.149633501002</v>
      </c>
      <c r="G13" s="52">
        <f>F13*I12</f>
        <v>28316.671291679097</v>
      </c>
      <c r="H13" s="76">
        <f>F13</f>
        <v>27301.149633501002</v>
      </c>
      <c r="I13" s="77">
        <f>G13</f>
        <v>28316.671291679097</v>
      </c>
      <c r="J13" s="78" t="s">
        <v>302</v>
      </c>
      <c r="K13" s="78"/>
    </row>
    <row r="14" spans="1:11" ht="15">
      <c r="A14" s="7" t="s">
        <v>7</v>
      </c>
      <c r="B14" s="8" t="s">
        <v>8</v>
      </c>
      <c r="C14" s="8"/>
      <c r="D14" s="9">
        <f>'[1]М-1'!$E$25</f>
        <v>1698.8663986950248</v>
      </c>
      <c r="E14" s="9">
        <f>[2]Мира1!$E$24</f>
        <v>0</v>
      </c>
      <c r="F14" s="50">
        <f t="shared" ref="F14:F58" si="1">(E14/12*8)+(D14/12*4)</f>
        <v>566.28879956500828</v>
      </c>
      <c r="G14" s="52">
        <f>F14*I12</f>
        <v>587.3530605379699</v>
      </c>
      <c r="H14" s="76">
        <f>F14+F15</f>
        <v>1466.8980268316077</v>
      </c>
      <c r="I14" s="76">
        <f>G14+G15</f>
        <v>1521.4622754652348</v>
      </c>
      <c r="J14" s="78" t="s">
        <v>296</v>
      </c>
      <c r="K14" s="78"/>
    </row>
    <row r="15" spans="1:11" ht="17.25" customHeight="1">
      <c r="A15" s="7" t="s">
        <v>46</v>
      </c>
      <c r="B15" s="8" t="s">
        <v>9</v>
      </c>
      <c r="C15" s="8"/>
      <c r="D15" s="9">
        <f>'[1]М-1'!$E$26</f>
        <v>0</v>
      </c>
      <c r="E15" s="9">
        <f>[2]Мира1!$E$25</f>
        <v>1350.913840899899</v>
      </c>
      <c r="F15" s="50">
        <f t="shared" si="1"/>
        <v>900.60922726659931</v>
      </c>
      <c r="G15" s="52">
        <f>F15*I12</f>
        <v>934.10921492726493</v>
      </c>
      <c r="H15" s="79"/>
      <c r="I15" s="79"/>
      <c r="J15" s="78"/>
      <c r="K15" s="78"/>
    </row>
    <row r="16" spans="1:11" ht="20.25" customHeight="1">
      <c r="A16" s="7" t="s">
        <v>54</v>
      </c>
      <c r="B16" s="8" t="s">
        <v>10</v>
      </c>
      <c r="C16" s="8"/>
      <c r="D16" s="9">
        <f>'[1]М-1'!$E$27</f>
        <v>721.6814222463355</v>
      </c>
      <c r="E16" s="9">
        <f>[2]Мира1!$E$26</f>
        <v>489.03836951001017</v>
      </c>
      <c r="F16" s="50">
        <f t="shared" si="1"/>
        <v>566.58605375545199</v>
      </c>
      <c r="G16" s="52">
        <f>F16*I12</f>
        <v>587.6613717011943</v>
      </c>
      <c r="H16" s="76">
        <f>F16+F43+F44+F45+F46+F47+F48+F49+F50+F51</f>
        <v>17374.105818222764</v>
      </c>
      <c r="I16" s="76">
        <f>G16+G43+G44+G45+G46+G47+G48+G49+G50+G51</f>
        <v>18020.37093843707</v>
      </c>
      <c r="J16" s="78" t="s">
        <v>297</v>
      </c>
      <c r="K16" s="78"/>
    </row>
    <row r="17" spans="1:11" ht="22.5" customHeight="1">
      <c r="A17" s="7" t="s">
        <v>58</v>
      </c>
      <c r="B17" s="8" t="s">
        <v>11</v>
      </c>
      <c r="C17" s="8"/>
      <c r="D17" s="9">
        <f>'[1]М-1'!$E$28</f>
        <v>222.51019175613737</v>
      </c>
      <c r="E17" s="9">
        <f>[2]Мира1!$E$27</f>
        <v>132.02690079187826</v>
      </c>
      <c r="F17" s="50">
        <f t="shared" si="1"/>
        <v>162.18799777996463</v>
      </c>
      <c r="G17" s="52">
        <f>F17*I12</f>
        <v>168.22090945779325</v>
      </c>
      <c r="H17" s="76">
        <f>F17+F18+F19+F20+F21+F22+F23+F24+F59+F60+F61</f>
        <v>48422.810534662494</v>
      </c>
      <c r="I17" s="76">
        <f>G17+G18+G19+G20+G21+G22+G23+G24+G59+G60+G61</f>
        <v>63915.657461614355</v>
      </c>
      <c r="J17" s="78" t="s">
        <v>298</v>
      </c>
      <c r="K17" s="78"/>
    </row>
    <row r="18" spans="1:11" ht="15">
      <c r="A18" s="7" t="s">
        <v>59</v>
      </c>
      <c r="B18" s="8" t="s">
        <v>12</v>
      </c>
      <c r="C18" s="8"/>
      <c r="D18" s="9">
        <f>'[1]М-1'!$E$29</f>
        <v>1335.0611505368224</v>
      </c>
      <c r="E18" s="9">
        <f>[2]Мира1!$E$28</f>
        <v>601.56093434802119</v>
      </c>
      <c r="F18" s="50">
        <f t="shared" si="1"/>
        <v>846.06100641095486</v>
      </c>
      <c r="G18" s="52">
        <f>F18*I12</f>
        <v>877.53196231150685</v>
      </c>
      <c r="H18" s="79"/>
      <c r="I18" s="79"/>
      <c r="J18" s="78"/>
      <c r="K18" s="78"/>
    </row>
    <row r="19" spans="1:11" ht="15">
      <c r="A19" s="7" t="s">
        <v>60</v>
      </c>
      <c r="B19" s="8" t="s">
        <v>13</v>
      </c>
      <c r="C19" s="8"/>
      <c r="D19" s="9">
        <f>'[1]М-1'!$E$30</f>
        <v>533.03748448734268</v>
      </c>
      <c r="E19" s="9">
        <f>[2]Мира1!$E$29</f>
        <v>2165.619363652871</v>
      </c>
      <c r="F19" s="50">
        <f t="shared" si="1"/>
        <v>1621.4254039310281</v>
      </c>
      <c r="G19" s="52">
        <f>F19*I12</f>
        <v>1681.7376119118821</v>
      </c>
      <c r="H19" s="79"/>
      <c r="I19" s="79"/>
      <c r="J19" s="78"/>
      <c r="K19" s="78"/>
    </row>
    <row r="20" spans="1:11" ht="15">
      <c r="A20" s="7" t="s">
        <v>61</v>
      </c>
      <c r="B20" s="8" t="s">
        <v>14</v>
      </c>
      <c r="C20" s="8"/>
      <c r="D20" s="9">
        <f>'[1]М-1'!$E$31</f>
        <v>2002.591725805232</v>
      </c>
      <c r="E20" s="9">
        <f>[2]Мира1!$E$30</f>
        <v>2978.8664378666372</v>
      </c>
      <c r="F20" s="50">
        <f t="shared" si="1"/>
        <v>2653.4415338461686</v>
      </c>
      <c r="G20" s="52">
        <f>F20*I12</f>
        <v>2752.1416758732844</v>
      </c>
      <c r="H20" s="79"/>
      <c r="I20" s="79"/>
      <c r="J20" s="78"/>
      <c r="K20" s="78"/>
    </row>
    <row r="21" spans="1:11" ht="15">
      <c r="A21" s="7" t="s">
        <v>62</v>
      </c>
      <c r="B21" s="8" t="s">
        <v>15</v>
      </c>
      <c r="C21" s="8"/>
      <c r="D21" s="9">
        <f>'[1]М-1'!$E$32</f>
        <v>400.51834516104748</v>
      </c>
      <c r="E21" s="9">
        <f>[2]Мира1!$E$31</f>
        <v>1522.2369364103154</v>
      </c>
      <c r="F21" s="50">
        <f t="shared" si="1"/>
        <v>1148.3307393272262</v>
      </c>
      <c r="G21" s="52">
        <f>F21*I12</f>
        <v>1191.0452312879415</v>
      </c>
      <c r="H21" s="79"/>
      <c r="I21" s="79"/>
      <c r="J21" s="78"/>
      <c r="K21" s="78"/>
    </row>
    <row r="22" spans="1:11" ht="15">
      <c r="A22" s="7" t="s">
        <v>63</v>
      </c>
      <c r="B22" s="8" t="s">
        <v>16</v>
      </c>
      <c r="C22" s="8"/>
      <c r="D22" s="9">
        <f>'[1]М-1'!$E$33</f>
        <v>0</v>
      </c>
      <c r="E22" s="9">
        <f>[2]Мира1!$E$32</f>
        <v>517.81018457041228</v>
      </c>
      <c r="F22" s="50">
        <f t="shared" si="1"/>
        <v>345.2067897136082</v>
      </c>
      <c r="G22" s="52">
        <f>F22*I12</f>
        <v>358.04745672618429</v>
      </c>
      <c r="H22" s="79"/>
      <c r="I22" s="79"/>
      <c r="J22" s="78"/>
      <c r="K22" s="78"/>
    </row>
    <row r="23" spans="1:11" ht="15">
      <c r="A23" s="7" t="s">
        <v>64</v>
      </c>
      <c r="B23" s="8" t="s">
        <v>17</v>
      </c>
      <c r="C23" s="8"/>
      <c r="D23" s="9">
        <f>'[1]М-1'!$E$34</f>
        <v>2670.1223010736467</v>
      </c>
      <c r="E23" s="9">
        <f>[2]Мира1!$E$33</f>
        <v>1232.8813918343146</v>
      </c>
      <c r="F23" s="50">
        <f t="shared" si="1"/>
        <v>1711.961694914092</v>
      </c>
      <c r="G23" s="52">
        <f>F23*I12</f>
        <v>1775.6415839478932</v>
      </c>
      <c r="H23" s="79"/>
      <c r="I23" s="79"/>
      <c r="J23" s="78"/>
      <c r="K23" s="78"/>
    </row>
    <row r="24" spans="1:11" ht="15">
      <c r="A24" s="7" t="s">
        <v>65</v>
      </c>
      <c r="B24" s="8" t="s">
        <v>18</v>
      </c>
      <c r="C24" s="8"/>
      <c r="D24" s="9">
        <f>'[1]М-1'!$E$35</f>
        <v>480.62201419325652</v>
      </c>
      <c r="E24" s="9">
        <f>[2]Мира1!$E$34</f>
        <v>110.95932526508835</v>
      </c>
      <c r="F24" s="50">
        <f t="shared" si="1"/>
        <v>234.18022157447774</v>
      </c>
      <c r="G24" s="52">
        <f>F24*I12</f>
        <v>242.89103009786706</v>
      </c>
      <c r="H24" s="79"/>
      <c r="I24" s="79"/>
      <c r="J24" s="78"/>
      <c r="K24" s="78"/>
    </row>
    <row r="25" spans="1:11" ht="22.5">
      <c r="A25" s="7" t="s">
        <v>66</v>
      </c>
      <c r="B25" s="8" t="s">
        <v>19</v>
      </c>
      <c r="C25" s="8"/>
      <c r="D25" s="9">
        <f>'[1]М-1'!$E$36</f>
        <v>0</v>
      </c>
      <c r="E25" s="9">
        <f>[2]Мира1!$E$35</f>
        <v>0</v>
      </c>
      <c r="F25" s="50">
        <f t="shared" si="1"/>
        <v>0</v>
      </c>
      <c r="G25" s="52">
        <f>F25*I12</f>
        <v>0</v>
      </c>
      <c r="H25" s="76">
        <f>F25+F26+F27+F28+F29+F30+F31+F32+F33+F34+F35+F36+F37+F38+F39+F52+F53+F54+F62+F63+F64</f>
        <v>35739.522214887525</v>
      </c>
      <c r="I25" s="76">
        <f>G25+G26+G27+G28+G29+G30+G31+G32+G33+G34+G35+G36+G37+G38+G39+G52+G53+G54+G62+G63+G64</f>
        <v>46658.137412201853</v>
      </c>
      <c r="J25" s="78" t="s">
        <v>299</v>
      </c>
      <c r="K25" s="78"/>
    </row>
    <row r="26" spans="1:11" ht="22.5">
      <c r="A26" s="7" t="s">
        <v>67</v>
      </c>
      <c r="B26" s="8" t="s">
        <v>20</v>
      </c>
      <c r="C26" s="8"/>
      <c r="D26" s="9">
        <f>'[1]М-1'!$E$37</f>
        <v>10680.489204294587</v>
      </c>
      <c r="E26" s="9">
        <f>[2]Мира1!$E$39</f>
        <v>7262.3318078375651</v>
      </c>
      <c r="F26" s="50">
        <f t="shared" si="1"/>
        <v>8401.7176066565717</v>
      </c>
      <c r="G26" s="52">
        <f>F26*I12</f>
        <v>8714.2365412067229</v>
      </c>
      <c r="H26" s="79"/>
      <c r="I26" s="79"/>
      <c r="J26" s="78"/>
      <c r="K26" s="78"/>
    </row>
    <row r="27" spans="1:11" ht="15">
      <c r="A27" s="7" t="s">
        <v>68</v>
      </c>
      <c r="B27" s="8" t="s">
        <v>21</v>
      </c>
      <c r="C27" s="8"/>
      <c r="D27" s="9">
        <f>'[1]М-1'!$E$38</f>
        <v>0</v>
      </c>
      <c r="E27" s="9">
        <f>[2]Мира1!$E$37</f>
        <v>0</v>
      </c>
      <c r="F27" s="50">
        <f t="shared" si="1"/>
        <v>0</v>
      </c>
      <c r="G27" s="52">
        <f>F27*I12</f>
        <v>0</v>
      </c>
      <c r="H27" s="79"/>
      <c r="I27" s="79"/>
      <c r="J27" s="78"/>
      <c r="K27" s="78"/>
    </row>
    <row r="28" spans="1:11" ht="15">
      <c r="A28" s="7" t="s">
        <v>69</v>
      </c>
      <c r="B28" s="8" t="s">
        <v>22</v>
      </c>
      <c r="C28" s="8"/>
      <c r="D28" s="9">
        <f>'[1]М-1'!$E$39</f>
        <v>0</v>
      </c>
      <c r="E28" s="9">
        <f>[2]Мира1!$E$38</f>
        <v>0</v>
      </c>
      <c r="F28" s="50">
        <f t="shared" si="1"/>
        <v>0</v>
      </c>
      <c r="G28" s="52">
        <f>F28*I12</f>
        <v>0</v>
      </c>
      <c r="H28" s="79"/>
      <c r="I28" s="79"/>
      <c r="J28" s="78"/>
      <c r="K28" s="78"/>
    </row>
    <row r="29" spans="1:11" ht="15">
      <c r="A29" s="7" t="s">
        <v>70</v>
      </c>
      <c r="B29" s="8" t="s">
        <v>23</v>
      </c>
      <c r="C29" s="8"/>
      <c r="D29" s="9">
        <f>'[1]М-1'!$E$40</f>
        <v>5340.2446021472942</v>
      </c>
      <c r="E29" s="9">
        <f>[2]Мира1!$E$39</f>
        <v>7262.3318078375651</v>
      </c>
      <c r="F29" s="50">
        <f t="shared" si="1"/>
        <v>6621.6360726074745</v>
      </c>
      <c r="G29" s="52">
        <f>F29*I12</f>
        <v>6867.941262483243</v>
      </c>
      <c r="H29" s="79"/>
      <c r="I29" s="79"/>
      <c r="J29" s="78"/>
      <c r="K29" s="78"/>
    </row>
    <row r="30" spans="1:11" ht="22.5">
      <c r="A30" s="7" t="s">
        <v>71</v>
      </c>
      <c r="B30" s="8" t="s">
        <v>24</v>
      </c>
      <c r="C30" s="8"/>
      <c r="D30" s="9">
        <f>'[1]М-1'!$E$41</f>
        <v>1718.8915616877116</v>
      </c>
      <c r="E30" s="9">
        <f>[2]Мира1!$E$40</f>
        <v>5245.0174167715732</v>
      </c>
      <c r="F30" s="50">
        <f t="shared" si="1"/>
        <v>4069.6421317436193</v>
      </c>
      <c r="G30" s="52">
        <f>F30*I12</f>
        <v>4221.0207286635232</v>
      </c>
      <c r="H30" s="79"/>
      <c r="I30" s="79"/>
      <c r="J30" s="78"/>
      <c r="K30" s="78"/>
    </row>
    <row r="31" spans="1:11" ht="22.5">
      <c r="A31" s="7" t="s">
        <v>72</v>
      </c>
      <c r="B31" s="8" t="s">
        <v>25</v>
      </c>
      <c r="C31" s="8"/>
      <c r="D31" s="9">
        <f>'[1]М-1'!$E$42</f>
        <v>5340.2446021472942</v>
      </c>
      <c r="E31" s="9">
        <f>[2]Мира1!$E$41</f>
        <v>7262.3318078375651</v>
      </c>
      <c r="F31" s="50">
        <f t="shared" si="1"/>
        <v>6621.6360726074745</v>
      </c>
      <c r="G31" s="52">
        <f>F31*I12</f>
        <v>6867.941262483243</v>
      </c>
      <c r="H31" s="79"/>
      <c r="I31" s="79"/>
      <c r="J31" s="78"/>
      <c r="K31" s="78"/>
    </row>
    <row r="32" spans="1:11" ht="15">
      <c r="A32" s="7" t="s">
        <v>73</v>
      </c>
      <c r="B32" s="8" t="s">
        <v>26</v>
      </c>
      <c r="C32" s="8"/>
      <c r="D32" s="9">
        <f>'[1]М-1'!$E$43</f>
        <v>0</v>
      </c>
      <c r="E32" s="9">
        <f>[2]Мира1!$E$42</f>
        <v>0</v>
      </c>
      <c r="F32" s="50">
        <f t="shared" si="1"/>
        <v>0</v>
      </c>
      <c r="G32" s="52">
        <f>F32*I12</f>
        <v>0</v>
      </c>
      <c r="H32" s="79"/>
      <c r="I32" s="79"/>
      <c r="J32" s="78"/>
      <c r="K32" s="78"/>
    </row>
    <row r="33" spans="1:11" ht="15">
      <c r="A33" s="7" t="s">
        <v>74</v>
      </c>
      <c r="B33" s="8" t="s">
        <v>27</v>
      </c>
      <c r="C33" s="8"/>
      <c r="D33" s="9">
        <f>'[1]М-1'!$E$44</f>
        <v>0</v>
      </c>
      <c r="E33" s="9">
        <f>[2]Мира1!$E$43</f>
        <v>0</v>
      </c>
      <c r="F33" s="50">
        <f t="shared" si="1"/>
        <v>0</v>
      </c>
      <c r="G33" s="52">
        <f>F33*I12</f>
        <v>0</v>
      </c>
      <c r="H33" s="79"/>
      <c r="I33" s="79"/>
      <c r="J33" s="78"/>
      <c r="K33" s="78"/>
    </row>
    <row r="34" spans="1:11" ht="15">
      <c r="A34" s="7" t="s">
        <v>75</v>
      </c>
      <c r="B34" s="8" t="s">
        <v>28</v>
      </c>
      <c r="C34" s="8"/>
      <c r="D34" s="9">
        <f>'[1]М-1'!$E$45</f>
        <v>0</v>
      </c>
      <c r="E34" s="9">
        <f>[2]Мира1!$E$44</f>
        <v>0</v>
      </c>
      <c r="F34" s="50">
        <f t="shared" si="1"/>
        <v>0</v>
      </c>
      <c r="G34" s="52">
        <f>F34*I12</f>
        <v>0</v>
      </c>
      <c r="H34" s="79"/>
      <c r="I34" s="79"/>
      <c r="J34" s="78"/>
      <c r="K34" s="78"/>
    </row>
    <row r="35" spans="1:11" ht="22.5">
      <c r="A35" s="7" t="s">
        <v>76</v>
      </c>
      <c r="B35" s="8" t="s">
        <v>29</v>
      </c>
      <c r="C35" s="8"/>
      <c r="D35" s="9">
        <f>'[1]М-1'!$E$46</f>
        <v>2257.5973278968513</v>
      </c>
      <c r="E35" s="9">
        <f>[2]Мира1!$E$45</f>
        <v>3227.7030257055831</v>
      </c>
      <c r="F35" s="50">
        <f t="shared" si="1"/>
        <v>2904.334459769339</v>
      </c>
      <c r="G35" s="52">
        <f>F35*I12</f>
        <v>3012.3670732703304</v>
      </c>
      <c r="H35" s="79"/>
      <c r="I35" s="79"/>
      <c r="J35" s="78"/>
      <c r="K35" s="78"/>
    </row>
    <row r="36" spans="1:11" ht="22.5">
      <c r="A36" s="7" t="s">
        <v>77</v>
      </c>
      <c r="B36" s="8" t="s">
        <v>30</v>
      </c>
      <c r="C36" s="8"/>
      <c r="D36" s="9">
        <f>'[1]М-1'!$E$47</f>
        <v>507.95939877679086</v>
      </c>
      <c r="E36" s="9">
        <f>[2]Мира1!$E$46</f>
        <v>242.07772692791869</v>
      </c>
      <c r="F36" s="50">
        <f t="shared" si="1"/>
        <v>330.70495087754273</v>
      </c>
      <c r="G36" s="52">
        <f>F36*I12</f>
        <v>343.00619256850672</v>
      </c>
      <c r="H36" s="79"/>
      <c r="I36" s="79"/>
      <c r="J36" s="78"/>
      <c r="K36" s="78"/>
    </row>
    <row r="37" spans="1:11" ht="15">
      <c r="A37" s="7" t="s">
        <v>78</v>
      </c>
      <c r="B37" s="8" t="s">
        <v>31</v>
      </c>
      <c r="C37" s="8"/>
      <c r="D37" s="9">
        <f>'[1]М-1'!$E$48</f>
        <v>277.66709842647714</v>
      </c>
      <c r="E37" s="9">
        <f>[2]Мира1!$E$47</f>
        <v>376.56535299898434</v>
      </c>
      <c r="F37" s="50">
        <f t="shared" si="1"/>
        <v>343.59926814148196</v>
      </c>
      <c r="G37" s="52">
        <f>F37*I12</f>
        <v>356.38014012731389</v>
      </c>
      <c r="H37" s="79"/>
      <c r="I37" s="79"/>
      <c r="J37" s="78"/>
      <c r="K37" s="78"/>
    </row>
    <row r="38" spans="1:11" ht="22.5">
      <c r="A38" s="7" t="s">
        <v>79</v>
      </c>
      <c r="B38" s="8" t="s">
        <v>32</v>
      </c>
      <c r="C38" s="8"/>
      <c r="D38" s="9">
        <f>'[1]М-1'!$E$49</f>
        <v>2709.1167934762138</v>
      </c>
      <c r="E38" s="9">
        <f>[2]Мира1!$E$48</f>
        <v>1936.6218154233547</v>
      </c>
      <c r="F38" s="50">
        <f t="shared" si="1"/>
        <v>2194.1201414409743</v>
      </c>
      <c r="G38" s="52">
        <f>F38*I12</f>
        <v>2275.7348922551278</v>
      </c>
      <c r="H38" s="79"/>
      <c r="I38" s="79"/>
      <c r="J38" s="78"/>
      <c r="K38" s="78"/>
    </row>
    <row r="39" spans="1:11" ht="22.5">
      <c r="A39" s="7" t="s">
        <v>80</v>
      </c>
      <c r="B39" s="8" t="s">
        <v>33</v>
      </c>
      <c r="C39" s="8"/>
      <c r="D39" s="9">
        <f>'[1]М-1'!$E$50</f>
        <v>2031.8375951071664</v>
      </c>
      <c r="E39" s="9">
        <f>[2]Мира1!$E$49</f>
        <v>2904.9327231350198</v>
      </c>
      <c r="F39" s="50">
        <f t="shared" si="1"/>
        <v>2613.901013792402</v>
      </c>
      <c r="G39" s="52">
        <f>F39*I12</f>
        <v>2711.1303659432942</v>
      </c>
      <c r="H39" s="79"/>
      <c r="I39" s="79"/>
      <c r="J39" s="78"/>
      <c r="K39" s="78"/>
    </row>
    <row r="40" spans="1:11" ht="15">
      <c r="A40" s="7" t="s">
        <v>81</v>
      </c>
      <c r="B40" s="8" t="s">
        <v>34</v>
      </c>
      <c r="C40" s="8"/>
      <c r="D40" s="9">
        <f>'[1]М-1'!$E$51</f>
        <v>0</v>
      </c>
      <c r="E40" s="9">
        <f>[2]Мира1!$E$50</f>
        <v>502.92910145494392</v>
      </c>
      <c r="F40" s="50">
        <f t="shared" si="1"/>
        <v>335.2860676366293</v>
      </c>
      <c r="G40" s="52">
        <f>F40*I12</f>
        <v>347.75771326112528</v>
      </c>
      <c r="H40" s="76">
        <f>F40+F41+F55+F56+F57+F58</f>
        <v>1244.7262725090031</v>
      </c>
      <c r="I40" s="76">
        <f>G40+G41+G55+G56+G57+G58</f>
        <v>1291.0263919254062</v>
      </c>
      <c r="J40" s="78" t="s">
        <v>300</v>
      </c>
      <c r="K40" s="78"/>
    </row>
    <row r="41" spans="1:11" ht="15">
      <c r="A41" s="7" t="s">
        <v>82</v>
      </c>
      <c r="B41" s="8" t="s">
        <v>35</v>
      </c>
      <c r="C41" s="8"/>
      <c r="D41" s="9">
        <f>'[1]М-1'!$E$52</f>
        <v>50.365763516966972</v>
      </c>
      <c r="E41" s="9">
        <f>[2]Мира1!$E$51</f>
        <v>100.58582029098891</v>
      </c>
      <c r="F41" s="50">
        <f t="shared" si="1"/>
        <v>83.84580136631493</v>
      </c>
      <c r="G41" s="52">
        <f>F41*I12</f>
        <v>86.964616082099212</v>
      </c>
      <c r="H41" s="79"/>
      <c r="I41" s="79"/>
      <c r="J41" s="78"/>
      <c r="K41" s="78"/>
    </row>
    <row r="42" spans="1:11" ht="15">
      <c r="A42" s="7" t="s">
        <v>83</v>
      </c>
      <c r="B42" s="8" t="s">
        <v>36</v>
      </c>
      <c r="C42" s="8"/>
      <c r="D42" s="9">
        <v>0</v>
      </c>
      <c r="E42" s="9">
        <f>[2]Мира1!$E$52</f>
        <v>1982.6380960057199</v>
      </c>
      <c r="F42" s="50">
        <f t="shared" si="1"/>
        <v>1321.75873067048</v>
      </c>
      <c r="G42" s="52">
        <f>F42*I12</f>
        <v>1370.9242286770095</v>
      </c>
      <c r="H42" s="76">
        <f>F42</f>
        <v>1321.75873067048</v>
      </c>
      <c r="I42" s="76">
        <f>G42</f>
        <v>1370.9242286770095</v>
      </c>
      <c r="J42" s="78" t="s">
        <v>301</v>
      </c>
      <c r="K42" s="78"/>
    </row>
    <row r="43" spans="1:11" ht="22.5">
      <c r="A43" s="7" t="s">
        <v>84</v>
      </c>
      <c r="B43" s="8" t="s">
        <v>37</v>
      </c>
      <c r="C43" s="8"/>
      <c r="D43" s="9">
        <f>'[1]М-1'!$E$53</f>
        <v>1562.4661264035217</v>
      </c>
      <c r="E43" s="9">
        <f>[2]Мира1!$E$53</f>
        <v>1170.1989556132385</v>
      </c>
      <c r="F43" s="50">
        <f t="shared" si="1"/>
        <v>1300.9546792099995</v>
      </c>
      <c r="G43" s="52">
        <f>F43*I12</f>
        <v>1349.3463283083483</v>
      </c>
      <c r="H43" s="79"/>
      <c r="I43" s="79"/>
      <c r="J43" s="78"/>
      <c r="K43" s="78"/>
    </row>
    <row r="44" spans="1:11" ht="22.5">
      <c r="A44" s="7" t="s">
        <v>85</v>
      </c>
      <c r="B44" s="8" t="s">
        <v>38</v>
      </c>
      <c r="C44" s="8"/>
      <c r="D44" s="9">
        <f>'[1]М-1'!$E$54</f>
        <v>13492.511326085854</v>
      </c>
      <c r="E44" s="9">
        <f>[2]Мира1!$E$54</f>
        <v>10105.129574058879</v>
      </c>
      <c r="F44" s="50">
        <f t="shared" si="1"/>
        <v>11234.256824734537</v>
      </c>
      <c r="G44" s="52">
        <f>F44*I12</f>
        <v>11652.137803089148</v>
      </c>
      <c r="H44" s="79"/>
      <c r="I44" s="79"/>
      <c r="J44" s="78"/>
      <c r="K44" s="78"/>
    </row>
    <row r="45" spans="1:11" ht="22.5">
      <c r="A45" s="7" t="s">
        <v>86</v>
      </c>
      <c r="B45" s="8" t="s">
        <v>39</v>
      </c>
      <c r="C45" s="8"/>
      <c r="D45" s="9">
        <f>'[1]М-1'!$E$55</f>
        <v>532.20461341783039</v>
      </c>
      <c r="E45" s="9">
        <f>[2]Мира1!$E$55</f>
        <v>885.75827130639493</v>
      </c>
      <c r="F45" s="50">
        <f t="shared" si="1"/>
        <v>767.90705201020671</v>
      </c>
      <c r="G45" s="52">
        <f>F45*I12</f>
        <v>796.4709129923516</v>
      </c>
      <c r="H45" s="79"/>
      <c r="I45" s="79"/>
      <c r="J45" s="78"/>
      <c r="K45" s="78"/>
    </row>
    <row r="46" spans="1:11" ht="15">
      <c r="A46" s="7" t="s">
        <v>87</v>
      </c>
      <c r="B46" s="8" t="s">
        <v>40</v>
      </c>
      <c r="C46" s="8"/>
      <c r="D46" s="9">
        <f>'[1]М-1'!$E$56</f>
        <v>343.00962126760493</v>
      </c>
      <c r="E46" s="9">
        <f>[2]Мира1!$E$56</f>
        <v>790.4456911263843</v>
      </c>
      <c r="F46" s="50">
        <f t="shared" si="1"/>
        <v>641.30033450679116</v>
      </c>
      <c r="G46" s="52">
        <f>F46*I12</f>
        <v>665.15480173000856</v>
      </c>
      <c r="H46" s="79"/>
      <c r="I46" s="79"/>
      <c r="J46" s="78"/>
      <c r="K46" s="78"/>
    </row>
    <row r="47" spans="1:11" ht="15">
      <c r="A47" s="7" t="s">
        <v>88</v>
      </c>
      <c r="B47" s="8" t="s">
        <v>41</v>
      </c>
      <c r="C47" s="8"/>
      <c r="D47" s="9">
        <f>'[1]М-1'!$E$57</f>
        <v>1299.2788684378975</v>
      </c>
      <c r="E47" s="9">
        <f>[2]Мира1!$E$57</f>
        <v>1497.0562331939086</v>
      </c>
      <c r="F47" s="50">
        <f t="shared" si="1"/>
        <v>1431.1304449419049</v>
      </c>
      <c r="G47" s="52">
        <f>F47*I12</f>
        <v>1484.3642457900996</v>
      </c>
      <c r="H47" s="79"/>
      <c r="I47" s="79"/>
      <c r="J47" s="78"/>
      <c r="K47" s="78"/>
    </row>
    <row r="48" spans="1:11" ht="15">
      <c r="A48" s="7" t="s">
        <v>89</v>
      </c>
      <c r="B48" s="8" t="s">
        <v>42</v>
      </c>
      <c r="C48" s="8"/>
      <c r="D48" s="9">
        <f>'[1]М-1'!$E$58</f>
        <v>806.21919528710498</v>
      </c>
      <c r="E48" s="9">
        <f>[2]Мира1!$E$58</f>
        <v>603.81268072154285</v>
      </c>
      <c r="F48" s="50">
        <f t="shared" si="1"/>
        <v>671.2815189100636</v>
      </c>
      <c r="G48" s="52">
        <f>F48*I12</f>
        <v>696.25119712285755</v>
      </c>
      <c r="H48" s="79"/>
      <c r="I48" s="79"/>
      <c r="J48" s="78"/>
      <c r="K48" s="78"/>
    </row>
    <row r="49" spans="1:15" ht="15">
      <c r="A49" s="7" t="s">
        <v>90</v>
      </c>
      <c r="B49" s="8" t="s">
        <v>43</v>
      </c>
      <c r="C49" s="8"/>
      <c r="D49" s="9">
        <f>'[1]М-1'!$E$59</f>
        <v>2132.1499379493675</v>
      </c>
      <c r="E49" s="9">
        <f>[2]Мира1!$E$59</f>
        <v>0</v>
      </c>
      <c r="F49" s="50">
        <f t="shared" si="1"/>
        <v>710.71664598312248</v>
      </c>
      <c r="G49" s="52">
        <f>F49*I12</f>
        <v>737.15319376636694</v>
      </c>
      <c r="H49" s="79"/>
      <c r="I49" s="79"/>
      <c r="J49" s="78"/>
      <c r="K49" s="78"/>
    </row>
    <row r="50" spans="1:15" ht="15">
      <c r="A50" s="7" t="s">
        <v>91</v>
      </c>
      <c r="B50" s="8" t="s">
        <v>44</v>
      </c>
      <c r="C50" s="8"/>
      <c r="D50" s="9">
        <f>'[1]М-1'!$E$60</f>
        <v>0</v>
      </c>
      <c r="E50" s="9">
        <f>[2]Мира1!$E$60</f>
        <v>0</v>
      </c>
      <c r="F50" s="50">
        <f t="shared" si="1"/>
        <v>0</v>
      </c>
      <c r="G50" s="52">
        <f>F50*I12</f>
        <v>0</v>
      </c>
      <c r="H50" s="79"/>
      <c r="I50" s="79"/>
      <c r="J50" s="78"/>
      <c r="K50" s="78"/>
    </row>
    <row r="51" spans="1:15" ht="15">
      <c r="A51" s="7" t="s">
        <v>92</v>
      </c>
      <c r="B51" s="8" t="s">
        <v>45</v>
      </c>
      <c r="C51" s="8"/>
      <c r="D51" s="9">
        <f>'[1]М-1'!$E$61</f>
        <v>149.91679251206497</v>
      </c>
      <c r="E51" s="9">
        <f>[2]Мира1!$E$61</f>
        <v>0</v>
      </c>
      <c r="F51" s="50">
        <f t="shared" si="1"/>
        <v>49.972264170688327</v>
      </c>
      <c r="G51" s="52">
        <f>F51*I12</f>
        <v>51.831083936697702</v>
      </c>
      <c r="H51" s="79"/>
      <c r="I51" s="79"/>
      <c r="J51" s="78"/>
      <c r="K51" s="78"/>
    </row>
    <row r="52" spans="1:15" ht="15">
      <c r="A52" s="7" t="s">
        <v>93</v>
      </c>
      <c r="B52" s="8" t="s">
        <v>47</v>
      </c>
      <c r="C52" s="8"/>
      <c r="D52" s="9">
        <f>'[1]М-1'!$E$65</f>
        <v>0</v>
      </c>
      <c r="E52" s="9">
        <f>[2]Мира1!$E$62</f>
        <v>652.69830257055833</v>
      </c>
      <c r="F52" s="50">
        <f t="shared" si="1"/>
        <v>435.13220171370557</v>
      </c>
      <c r="G52" s="52">
        <f>F52*I12</f>
        <v>451.317826895905</v>
      </c>
      <c r="H52" s="79"/>
      <c r="I52" s="79"/>
      <c r="J52" s="78"/>
      <c r="K52" s="78"/>
    </row>
    <row r="53" spans="1:15" ht="15">
      <c r="A53" s="7" t="s">
        <v>94</v>
      </c>
      <c r="B53" s="8" t="s">
        <v>48</v>
      </c>
      <c r="C53" s="8"/>
      <c r="D53" s="9">
        <f>'[1]М-1'!$E$64</f>
        <v>0</v>
      </c>
      <c r="E53" s="9">
        <f>[2]Мира1!$E$63</f>
        <v>585.26651389141045</v>
      </c>
      <c r="F53" s="50">
        <f t="shared" si="1"/>
        <v>390.17767592760697</v>
      </c>
      <c r="G53" s="52">
        <f>F53*I12</f>
        <v>404.69112630465133</v>
      </c>
      <c r="H53" s="79"/>
      <c r="I53" s="79"/>
      <c r="J53" s="78"/>
      <c r="K53" s="78"/>
    </row>
    <row r="54" spans="1:15" ht="15">
      <c r="A54" s="7" t="s">
        <v>95</v>
      </c>
      <c r="B54" s="8" t="s">
        <v>49</v>
      </c>
      <c r="C54" s="8"/>
      <c r="D54" s="9">
        <f>'[1]М-1'!$E$63</f>
        <v>0</v>
      </c>
      <c r="E54" s="9">
        <f>[2]Мира1!$E$64</f>
        <v>0</v>
      </c>
      <c r="F54" s="50">
        <f t="shared" si="1"/>
        <v>0</v>
      </c>
      <c r="G54" s="52">
        <f>F54*I12</f>
        <v>0</v>
      </c>
      <c r="H54" s="79"/>
      <c r="I54" s="79"/>
      <c r="J54" s="78"/>
      <c r="K54" s="78"/>
    </row>
    <row r="55" spans="1:15" ht="15">
      <c r="A55" s="7" t="s">
        <v>96</v>
      </c>
      <c r="B55" s="8" t="s">
        <v>50</v>
      </c>
      <c r="C55" s="8"/>
      <c r="D55" s="9">
        <f>'[1]М-1'!$E$69</f>
        <v>98.338169060769133</v>
      </c>
      <c r="E55" s="9">
        <f>[2]Мира1!$E$65</f>
        <v>98.196509727350133</v>
      </c>
      <c r="F55" s="50">
        <f t="shared" si="1"/>
        <v>98.243729505156466</v>
      </c>
      <c r="G55" s="52">
        <f>F55*I12</f>
        <v>101.89810437332142</v>
      </c>
      <c r="H55" s="79"/>
      <c r="I55" s="79"/>
      <c r="J55" s="78"/>
      <c r="K55" s="78"/>
    </row>
    <row r="56" spans="1:15" ht="15">
      <c r="A56" s="7" t="s">
        <v>97</v>
      </c>
      <c r="B56" s="8" t="s">
        <v>51</v>
      </c>
      <c r="C56" s="8"/>
      <c r="D56" s="9">
        <f>'[1]М-1'!$E$68</f>
        <v>98.338169060769133</v>
      </c>
      <c r="E56" s="9">
        <f>[2]Мира1!$E$66</f>
        <v>98.196509727350133</v>
      </c>
      <c r="F56" s="50">
        <f t="shared" si="1"/>
        <v>98.243729505156466</v>
      </c>
      <c r="G56" s="52">
        <f>F56*I12</f>
        <v>101.89810437332142</v>
      </c>
      <c r="H56" s="79"/>
      <c r="I56" s="79"/>
      <c r="J56" s="78"/>
      <c r="K56" s="78"/>
    </row>
    <row r="57" spans="1:15" ht="15">
      <c r="A57" s="7" t="s">
        <v>98</v>
      </c>
      <c r="B57" s="8" t="s">
        <v>52</v>
      </c>
      <c r="C57" s="8"/>
      <c r="D57" s="9">
        <f>'[1]М-1'!$E$66</f>
        <v>464.67289611759884</v>
      </c>
      <c r="E57" s="9">
        <f>[2]Мира1!$E$67</f>
        <v>541.58088212739892</v>
      </c>
      <c r="F57" s="50">
        <f t="shared" si="1"/>
        <v>515.94488679079882</v>
      </c>
      <c r="G57" s="52">
        <f>F57*I12</f>
        <v>535.1365037738201</v>
      </c>
      <c r="H57" s="79"/>
      <c r="I57" s="79"/>
      <c r="J57" s="78"/>
      <c r="K57" s="78"/>
    </row>
    <row r="58" spans="1:15" ht="15">
      <c r="A58" s="7" t="s">
        <v>99</v>
      </c>
      <c r="B58" s="8" t="s">
        <v>53</v>
      </c>
      <c r="C58" s="8"/>
      <c r="D58" s="9">
        <f>'[1]М-1'!$E$67</f>
        <v>16.175644932912085</v>
      </c>
      <c r="E58" s="9">
        <f>[2]Мира1!$E$68</f>
        <v>161.65526409096452</v>
      </c>
      <c r="F58" s="50">
        <f t="shared" si="1"/>
        <v>113.16205770494705</v>
      </c>
      <c r="G58" s="52">
        <f>F58*I12</f>
        <v>117.37135006171863</v>
      </c>
      <c r="H58" s="79"/>
      <c r="I58" s="79"/>
      <c r="J58" s="78"/>
      <c r="K58" s="78"/>
    </row>
    <row r="59" spans="1:15" ht="22.5">
      <c r="A59" s="7" t="s">
        <v>100</v>
      </c>
      <c r="B59" s="8" t="s">
        <v>55</v>
      </c>
      <c r="C59" s="8"/>
      <c r="D59" s="9">
        <f>'[1]М-1'!$E$71</f>
        <v>52421.553835984581</v>
      </c>
      <c r="E59" s="9">
        <f>[2]Мира1!$E$69</f>
        <v>31028.610471513399</v>
      </c>
      <c r="F59" s="50">
        <f>E59</f>
        <v>31028.610471513399</v>
      </c>
      <c r="G59" s="54">
        <v>50843.4</v>
      </c>
      <c r="H59" s="76"/>
      <c r="I59" s="77"/>
      <c r="J59" s="78"/>
      <c r="K59" s="78"/>
    </row>
    <row r="60" spans="1:15" ht="15">
      <c r="A60" s="7" t="s">
        <v>101</v>
      </c>
      <c r="B60" s="8" t="s">
        <v>56</v>
      </c>
      <c r="C60" s="8"/>
      <c r="D60" s="9">
        <v>0</v>
      </c>
      <c r="E60" s="9">
        <f>[2]Мира1!$E$70</f>
        <v>5867.0159821939596</v>
      </c>
      <c r="F60" s="50">
        <v>0</v>
      </c>
      <c r="G60" s="52">
        <f>F60*I12</f>
        <v>0</v>
      </c>
      <c r="H60" s="79"/>
      <c r="I60" s="79"/>
      <c r="J60" s="78"/>
      <c r="K60" s="78"/>
    </row>
    <row r="61" spans="1:15" ht="15">
      <c r="A61" s="7" t="s">
        <v>102</v>
      </c>
      <c r="B61" s="8" t="s">
        <v>57</v>
      </c>
      <c r="C61" s="8"/>
      <c r="D61" s="9">
        <v>0</v>
      </c>
      <c r="E61" s="9">
        <f>[2]Мира1!$E$71</f>
        <v>8671.4046756515781</v>
      </c>
      <c r="F61" s="50">
        <f>E61</f>
        <v>8671.4046756515781</v>
      </c>
      <c r="G61" s="52">
        <v>4025</v>
      </c>
      <c r="H61" s="79"/>
      <c r="I61" s="79"/>
      <c r="J61" s="78"/>
      <c r="K61" s="78"/>
    </row>
    <row r="62" spans="1:15">
      <c r="A62" s="25" t="s">
        <v>107</v>
      </c>
      <c r="B62" s="8" t="s">
        <v>118</v>
      </c>
      <c r="C62" s="4"/>
      <c r="D62" s="17">
        <f>'[1]М-1'!$E$72</f>
        <v>812.9206196093395</v>
      </c>
      <c r="E62" s="17">
        <v>0</v>
      </c>
      <c r="F62" s="57">
        <f>D62</f>
        <v>812.9206196093395</v>
      </c>
      <c r="G62" s="55">
        <f>E62</f>
        <v>0</v>
      </c>
      <c r="H62" s="78"/>
      <c r="I62" s="78"/>
      <c r="J62" s="78"/>
      <c r="K62" s="78"/>
    </row>
    <row r="63" spans="1:15">
      <c r="A63" s="34" t="s">
        <v>115</v>
      </c>
      <c r="B63" s="11" t="s">
        <v>277</v>
      </c>
      <c r="C63" s="36"/>
      <c r="D63" s="16">
        <v>0</v>
      </c>
      <c r="E63" s="16">
        <v>0</v>
      </c>
      <c r="F63" s="16">
        <v>0</v>
      </c>
      <c r="G63" s="52">
        <v>4965.45</v>
      </c>
      <c r="H63" s="78"/>
      <c r="I63" s="78"/>
      <c r="J63" s="78"/>
      <c r="K63" s="84"/>
      <c r="L63" s="64"/>
      <c r="M63" s="64"/>
      <c r="N63" s="64"/>
      <c r="O63" s="64"/>
    </row>
    <row r="64" spans="1:15" ht="22.5">
      <c r="A64" s="25" t="s">
        <v>116</v>
      </c>
      <c r="B64" s="62" t="s">
        <v>279</v>
      </c>
      <c r="C64" s="36"/>
      <c r="D64" s="16">
        <v>0</v>
      </c>
      <c r="E64" s="16">
        <v>0</v>
      </c>
      <c r="F64" s="16">
        <v>0</v>
      </c>
      <c r="G64" s="52">
        <v>5466.92</v>
      </c>
      <c r="H64" s="80">
        <f>SUM(H13:H63)</f>
        <v>132870.97123128484</v>
      </c>
      <c r="I64" s="80">
        <f>SUM(I13:I63)</f>
        <v>161094.25</v>
      </c>
      <c r="J64" s="78"/>
      <c r="K64" s="83"/>
      <c r="L64" s="85"/>
      <c r="M64" s="64"/>
      <c r="N64" s="64"/>
      <c r="O64" s="86"/>
    </row>
    <row r="65" spans="1:15">
      <c r="A65" s="125"/>
      <c r="B65" s="125"/>
      <c r="C65" s="125"/>
      <c r="D65" s="125"/>
      <c r="E65" s="125"/>
      <c r="F65" s="125"/>
      <c r="K65" s="83"/>
      <c r="L65" s="85"/>
      <c r="M65" s="64"/>
      <c r="N65" s="64"/>
      <c r="O65" s="86"/>
    </row>
    <row r="66" spans="1:15" ht="22.5">
      <c r="B66" s="8" t="s">
        <v>55</v>
      </c>
      <c r="C66" s="8"/>
      <c r="D66" s="9">
        <f>D59</f>
        <v>52421.553835984581</v>
      </c>
      <c r="E66" s="18" t="s">
        <v>121</v>
      </c>
      <c r="F66" s="18"/>
      <c r="K66" s="83"/>
      <c r="L66" s="85"/>
      <c r="M66" s="64"/>
      <c r="N66" s="64"/>
      <c r="O66" s="86"/>
    </row>
    <row r="67" spans="1:15">
      <c r="B67" s="8" t="s">
        <v>56</v>
      </c>
      <c r="C67" s="8"/>
      <c r="D67" s="9">
        <f>E60</f>
        <v>5867.0159821939596</v>
      </c>
      <c r="E67" s="18" t="s">
        <v>137</v>
      </c>
      <c r="F67" s="18"/>
      <c r="K67" s="87"/>
      <c r="L67" s="64"/>
      <c r="M67" s="64"/>
      <c r="N67" s="64"/>
      <c r="O67" s="84"/>
    </row>
    <row r="68" spans="1:15">
      <c r="B68" s="29"/>
      <c r="C68" s="29"/>
      <c r="D68" s="30"/>
      <c r="E68" s="18"/>
      <c r="F68" s="18"/>
    </row>
    <row r="69" spans="1:15">
      <c r="D69" s="2" t="s">
        <v>126</v>
      </c>
    </row>
  </sheetData>
  <mergeCells count="11">
    <mergeCell ref="G10:G11"/>
    <mergeCell ref="A65:F65"/>
    <mergeCell ref="A3:F3"/>
    <mergeCell ref="A4:F4"/>
    <mergeCell ref="A5:F5"/>
    <mergeCell ref="C10:C11"/>
    <mergeCell ref="E10:E11"/>
    <mergeCell ref="F10:F11"/>
    <mergeCell ref="D10:D11"/>
    <mergeCell ref="B9:B11"/>
    <mergeCell ref="A9:A11"/>
  </mergeCells>
  <pageMargins left="0.41666666666666669" right="0.1388888888888889" top="0.75" bottom="0.75" header="0.3" footer="0.3"/>
  <pageSetup paperSize="9" scale="60" orientation="portrait" r:id="rId1"/>
  <colBreaks count="1" manualBreakCount="1">
    <brk id="7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2.85546875" style="2" customWidth="1"/>
    <col min="8" max="8" width="16" style="2" customWidth="1"/>
    <col min="9" max="9" width="11.42578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188</v>
      </c>
      <c r="E6" s="28"/>
      <c r="F6" s="28"/>
    </row>
    <row r="7" spans="1:10">
      <c r="A7" s="27" t="s">
        <v>186</v>
      </c>
      <c r="B7" s="10"/>
      <c r="C7" s="10"/>
      <c r="D7" s="10" t="s">
        <v>189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187</v>
      </c>
      <c r="E9" s="26">
        <f>[1]ТАРИФ.!$M$21</f>
        <v>452.29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SUM(D13:D60)</f>
        <v>76790.611761728578</v>
      </c>
      <c r="E12" s="23">
        <f>SUM(E13:E60)</f>
        <v>60081.783983337649</v>
      </c>
      <c r="F12" s="23">
        <f>SUM(F13:F60)</f>
        <v>61921.029211831818</v>
      </c>
      <c r="G12" s="53">
        <f>SUM(G13:G64)</f>
        <v>75977.75</v>
      </c>
      <c r="H12" s="51">
        <v>75977.75</v>
      </c>
      <c r="I12" s="51">
        <f>(H12-G61-G59-G63-G64)/(F12-F62-F61-F59)</f>
        <v>1.637214254537126</v>
      </c>
    </row>
    <row r="13" spans="1:10" ht="15">
      <c r="A13" s="7">
        <v>1</v>
      </c>
      <c r="B13" s="8" t="s">
        <v>6</v>
      </c>
      <c r="C13" s="8"/>
      <c r="D13" s="9">
        <f>[1]Стр.2!$E$23</f>
        <v>14064.359485347588</v>
      </c>
      <c r="E13" s="9">
        <f>'[2]Строителей 2'!$E$23</f>
        <v>11866.580881665397</v>
      </c>
      <c r="F13" s="9">
        <f>(E13/12*8)+(D13/12*4)</f>
        <v>12599.173749559461</v>
      </c>
      <c r="G13" s="52">
        <f>F13*I12</f>
        <v>20627.54685816872</v>
      </c>
      <c r="H13" s="76">
        <f>F13</f>
        <v>12599.173749559461</v>
      </c>
      <c r="I13" s="76">
        <f>G13</f>
        <v>20627.54685816872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[1]Стр.2!$E$25</f>
        <v>849.43319934751207</v>
      </c>
      <c r="E14" s="9">
        <f>'[2]Строителей 2'!$E$24</f>
        <v>0</v>
      </c>
      <c r="F14" s="9">
        <f t="shared" ref="F14:F58" si="0">(E14/12*8)+(D14/12*4)</f>
        <v>283.14439978250402</v>
      </c>
      <c r="G14" s="52">
        <f>F14*I12</f>
        <v>463.56804741627428</v>
      </c>
      <c r="H14" s="76">
        <f>F14+F15</f>
        <v>363.95079978250402</v>
      </c>
      <c r="I14" s="76">
        <f>G14+G15</f>
        <v>595.86543735410305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[1]Стр.2!$E$26</f>
        <v>0</v>
      </c>
      <c r="E15" s="9">
        <f>'[2]Строителей 2'!$E$25</f>
        <v>121.20959999999999</v>
      </c>
      <c r="F15" s="9">
        <f t="shared" si="0"/>
        <v>80.806399999999996</v>
      </c>
      <c r="G15" s="52">
        <f>F15*I12</f>
        <v>132.29738993782883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[1]Стр.2!$E$27</f>
        <v>559.7089481642231</v>
      </c>
      <c r="E16" s="9">
        <f>'[2]Строителей 2'!$E$26</f>
        <v>122.25959237750257</v>
      </c>
      <c r="F16" s="9">
        <f t="shared" si="0"/>
        <v>268.07604430640941</v>
      </c>
      <c r="G16" s="52">
        <f>F16*I12</f>
        <v>438.89792103837965</v>
      </c>
      <c r="H16" s="76">
        <f>F16+F43+F44+F45+F46+F47+F48+F49+F50+F51</f>
        <v>10698.928469389757</v>
      </c>
      <c r="I16" s="76">
        <f>G16+G43+G44+G45+G46+G47+G48+G49+G50+G51</f>
        <v>17516.438198357984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[1]Стр.2!$E$28</f>
        <v>111.25509587806874</v>
      </c>
      <c r="E17" s="9">
        <f>'[2]Строителей 2'!$E$27</f>
        <v>132.02690079187826</v>
      </c>
      <c r="F17" s="9">
        <f t="shared" si="0"/>
        <v>125.10296582060843</v>
      </c>
      <c r="G17" s="52">
        <f>F17*I12</f>
        <v>204.820358926371</v>
      </c>
      <c r="H17" s="76">
        <f>F17+F18+F19+F20+F21+F22+F23+F24+F59</f>
        <v>21961.821733373508</v>
      </c>
      <c r="I17" s="76">
        <f>G17+G18+G19+G20+G21+G22+G23+G24+G59</f>
        <v>10555.965916261526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[1]Стр.2!$E$29</f>
        <v>222.51019175613737</v>
      </c>
      <c r="E18" s="9">
        <f>'[2]Строителей 2'!$E$28</f>
        <v>601.56093434802119</v>
      </c>
      <c r="F18" s="9">
        <f t="shared" si="0"/>
        <v>475.21068681739325</v>
      </c>
      <c r="G18" s="52">
        <f>F18*I12</f>
        <v>778.0217103658141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[1]Стр.2!$E$30</f>
        <v>1332.5937112183547</v>
      </c>
      <c r="E19" s="9">
        <f>'[2]Строителей 2'!$E$29</f>
        <v>1924.994989913668</v>
      </c>
      <c r="F19" s="9">
        <f t="shared" si="0"/>
        <v>1727.5278970152301</v>
      </c>
      <c r="G19" s="52">
        <f>F19*I12</f>
        <v>2828.3332981038789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[1]Стр.2!$E$31</f>
        <v>534.0244602147294</v>
      </c>
      <c r="E20" s="9">
        <f>'[2]Строителей 2'!$E$30</f>
        <v>2758.2096646913315</v>
      </c>
      <c r="F20" s="9">
        <f t="shared" si="0"/>
        <v>2016.8145965324641</v>
      </c>
      <c r="G20" s="52">
        <f>F20*I12</f>
        <v>3301.9576062014926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[1]Стр.2!$E$32</f>
        <v>534.0244602147294</v>
      </c>
      <c r="E21" s="9">
        <f>'[2]Строителей 2'!$E$31</f>
        <v>608.89477456412658</v>
      </c>
      <c r="F21" s="9">
        <f t="shared" si="0"/>
        <v>583.93800311432756</v>
      </c>
      <c r="G21" s="52">
        <f>F21*I12</f>
        <v>956.03162246472175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[1]Стр.2!$E$33</f>
        <v>1068.0489204294586</v>
      </c>
      <c r="E22" s="9">
        <f>'[2]Строителей 2'!$E$32</f>
        <v>0</v>
      </c>
      <c r="F22" s="9">
        <f t="shared" si="0"/>
        <v>356.01630680981953</v>
      </c>
      <c r="G22" s="52">
        <f>F22*I12</f>
        <v>582.87497235669946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[1]Стр.2!$E$34</f>
        <v>534.0244602147294</v>
      </c>
      <c r="E23" s="9">
        <f>'[2]Строителей 2'!$E$33</f>
        <v>1232.8813918343146</v>
      </c>
      <c r="F23" s="9">
        <f t="shared" si="0"/>
        <v>999.92908129445289</v>
      </c>
      <c r="G23" s="52">
        <f>F23*I12</f>
        <v>1637.0981454214909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[1]Стр.2!$E$35</f>
        <v>267.01223010736464</v>
      </c>
      <c r="E24" s="9">
        <f>'[2]Строителей 2'!$E$34</f>
        <v>110.95932526508835</v>
      </c>
      <c r="F24" s="9">
        <f t="shared" si="0"/>
        <v>162.9769602125138</v>
      </c>
      <c r="G24" s="52">
        <f>F24*I12</f>
        <v>266.82820242105765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[1]Стр.2!$E$36</f>
        <v>0</v>
      </c>
      <c r="E25" s="9">
        <f>'[2]Строителей 2'!$E$35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F25+F26+F27+F28+F29+F30+F31+F32+F33+F34+F35+F36+F37+F38+F52+F53+F54+F60+F39</f>
        <v>14305.438045738058</v>
      </c>
      <c r="I25" s="76">
        <f>G25+G26+G27+G28+G29+G30+G31+G32+G33+G34+G35+G36+G37+G38+G52+G53+G54+G60+G39</f>
        <v>23421.067085880073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[1]Стр.2!$E$37</f>
        <v>2670.1223010736467</v>
      </c>
      <c r="E26" s="9">
        <f>'[2]Строителей 2'!$E$36</f>
        <v>1210.3886346395934</v>
      </c>
      <c r="F26" s="9">
        <f t="shared" si="0"/>
        <v>1696.9665234509446</v>
      </c>
      <c r="G26" s="52">
        <f>F26*I12</f>
        <v>2778.2977816661964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[1]Стр.2!$E$38</f>
        <v>0</v>
      </c>
      <c r="E27" s="9">
        <f>'[2]Строителей 2'!$E$37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[1]Стр.2!$E$39</f>
        <v>0</v>
      </c>
      <c r="E28" s="9">
        <f>'[2]Строителей 2'!$E$38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[1]Стр.2!$E$40</f>
        <v>2670.1223010736467</v>
      </c>
      <c r="E29" s="9">
        <f>'[2]Строителей 2'!$E$39</f>
        <v>2420.7772692791873</v>
      </c>
      <c r="F29" s="9">
        <f t="shared" si="0"/>
        <v>2503.8922798773406</v>
      </c>
      <c r="G29" s="52">
        <f>F29*I12</f>
        <v>4099.4081324406452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[1]Стр.2!$E$41</f>
        <v>1718.8915616877116</v>
      </c>
      <c r="E30" s="9">
        <f>'[2]Строителей 2'!$E$40</f>
        <v>3496.6782778477191</v>
      </c>
      <c r="F30" s="9">
        <f t="shared" si="0"/>
        <v>2904.0827057943834</v>
      </c>
      <c r="G30" s="52">
        <f>F30*I12</f>
        <v>4754.6056022813109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[1]Стр.2!$E$42</f>
        <v>5340.2446021472942</v>
      </c>
      <c r="E31" s="9">
        <f>'[2]Строителей 2'!$E$41</f>
        <v>4841.5545385583746</v>
      </c>
      <c r="F31" s="9">
        <f t="shared" si="0"/>
        <v>5007.7845597546811</v>
      </c>
      <c r="G31" s="52">
        <f>F31*I12</f>
        <v>8198.8162648812904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[1]Стр.2!$E$43</f>
        <v>0</v>
      </c>
      <c r="E32" s="9">
        <f>'[2]Строителей 2'!$E$42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[1]Стр.2!$E$44</f>
        <v>0</v>
      </c>
      <c r="E33" s="9">
        <f>'[2]Строителей 2'!$E$43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[1]Стр.2!$E$45</f>
        <v>0</v>
      </c>
      <c r="E34" s="9">
        <f>'[2]Строителей 2'!$E$44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[1]Стр.2!$E$46</f>
        <v>1354.5583967381078</v>
      </c>
      <c r="E35" s="9">
        <f>'[2]Строителей 2'!$E$45</f>
        <v>403.46287821319783</v>
      </c>
      <c r="F35" s="9">
        <f t="shared" si="0"/>
        <v>720.49471772150116</v>
      </c>
      <c r="G35" s="52">
        <f>F35*I12</f>
        <v>1179.6042221723446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[1]Стр.2!$E$47</f>
        <v>338.6395991845273</v>
      </c>
      <c r="E36" s="9">
        <f>'[2]Строителей 2'!$E$46</f>
        <v>242.07772692791869</v>
      </c>
      <c r="F36" s="9">
        <f t="shared" si="0"/>
        <v>274.26501768012156</v>
      </c>
      <c r="G36" s="52">
        <f>F36*I12</f>
        <v>449.0305964667719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[1]Стр.2!$E$48</f>
        <v>370.22279790196922</v>
      </c>
      <c r="E37" s="9">
        <f>'[2]Строителей 2'!$E$47</f>
        <v>376.56535299898434</v>
      </c>
      <c r="F37" s="9">
        <f t="shared" si="0"/>
        <v>374.45116796664598</v>
      </c>
      <c r="G37" s="52">
        <f>F37*I12</f>
        <v>613.05678982306847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[1]Стр.2!$E$49</f>
        <v>677.27919836905437</v>
      </c>
      <c r="E38" s="9">
        <f>'[2]Строителей 2'!$E$48</f>
        <v>242.07772692791869</v>
      </c>
      <c r="F38" s="9">
        <f t="shared" si="0"/>
        <v>387.1448840749639</v>
      </c>
      <c r="G38" s="52">
        <f>F38*I12</f>
        <v>633.83912277865409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[1]Стр.2!$E$50</f>
        <v>0</v>
      </c>
      <c r="E39" s="9">
        <f>'[2]Строителей 2'!$E$49</f>
        <v>363.11659039187816</v>
      </c>
      <c r="F39" s="9">
        <f t="shared" si="0"/>
        <v>242.07772692791877</v>
      </c>
      <c r="G39" s="52">
        <f>F39*I12</f>
        <v>396.3331052323345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[1]Стр.2!$E$51</f>
        <v>503.65763516966962</v>
      </c>
      <c r="E40" s="9">
        <f>'[2]Строителей 2'!$E$50</f>
        <v>502.92910145494392</v>
      </c>
      <c r="F40" s="9">
        <f t="shared" si="0"/>
        <v>503.17194602651921</v>
      </c>
      <c r="G40" s="52">
        <f>F40*I12</f>
        <v>823.80028251780266</v>
      </c>
      <c r="H40" s="76">
        <f>F40+F41+F55+F56+F57+F58</f>
        <v>1412.6121508988931</v>
      </c>
      <c r="I40" s="76">
        <f>G40+G41+G55+G56+G57+G58</f>
        <v>2312.7487495840173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[1]Стр.2!$E$52</f>
        <v>50.365763516966972</v>
      </c>
      <c r="E41" s="9">
        <f>'[2]Строителей 2'!$E$51</f>
        <v>100.58582029098891</v>
      </c>
      <c r="F41" s="9">
        <f t="shared" si="0"/>
        <v>83.84580136631493</v>
      </c>
      <c r="G41" s="52">
        <f>F41*I12</f>
        <v>137.27354118001924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'[2]Строителей 2'!$E$52</f>
        <v>868.65639463444199</v>
      </c>
      <c r="F42" s="9">
        <f t="shared" si="0"/>
        <v>579.10426308962803</v>
      </c>
      <c r="G42" s="52">
        <f>F42*I12</f>
        <v>948.11775439355699</v>
      </c>
      <c r="H42" s="76">
        <f>F42</f>
        <v>579.10426308962803</v>
      </c>
      <c r="I42" s="76">
        <f>G42</f>
        <v>948.11775439355699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[1]Стр.2!$E$53</f>
        <v>1171.8495948026427</v>
      </c>
      <c r="E43" s="9">
        <f>'[2]Строителей 2'!$E$53</f>
        <v>390.06631853774672</v>
      </c>
      <c r="F43" s="9">
        <f t="shared" si="0"/>
        <v>650.66074395937881</v>
      </c>
      <c r="G43" s="52">
        <f>F43*I12</f>
        <v>1065.2710448780263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[1]Стр.2!$E$54</f>
        <v>6746.2556630429126</v>
      </c>
      <c r="E44" s="9">
        <f>'[2]Строителей 2'!$E$54</f>
        <v>6736.7530493725826</v>
      </c>
      <c r="F44" s="9">
        <f t="shared" si="0"/>
        <v>6739.9205872626926</v>
      </c>
      <c r="G44" s="52">
        <f>F44*I12</f>
        <v>11034.694059914718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[1]Стр.2!$E$55</f>
        <v>887.00768902971697</v>
      </c>
      <c r="E45" s="9">
        <f>'[2]Строителей 2'!$E$55</f>
        <v>295.25275710213231</v>
      </c>
      <c r="F45" s="9">
        <f t="shared" si="0"/>
        <v>492.50440107799386</v>
      </c>
      <c r="G45" s="52">
        <f>F45*I12</f>
        <v>806.3352258671614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[1]Стр.2!$E$56</f>
        <v>395.78033223185111</v>
      </c>
      <c r="E46" s="9">
        <f>'[2]Строителей 2'!$E$56</f>
        <v>263.48189704212803</v>
      </c>
      <c r="F46" s="9">
        <f t="shared" si="0"/>
        <v>307.58137543870237</v>
      </c>
      <c r="G46" s="52">
        <f>F46*I12</f>
        <v>503.57661229837896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[1]Стр.2!$E$57</f>
        <v>1499.1679251206497</v>
      </c>
      <c r="E47" s="9">
        <f>'[2]Строителей 2'!$E$57</f>
        <v>499.0187443979695</v>
      </c>
      <c r="F47" s="9">
        <f t="shared" si="0"/>
        <v>832.40180463886281</v>
      </c>
      <c r="G47" s="52">
        <f>F47*I12</f>
        <v>1362.8201000571742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[1]Стр.2!$E$58</f>
        <v>604.66439646532831</v>
      </c>
      <c r="E48" s="9">
        <f>'[2]Строителей 2'!$E$58</f>
        <v>402.54178714769591</v>
      </c>
      <c r="F48" s="9">
        <f t="shared" si="0"/>
        <v>469.9159902535734</v>
      </c>
      <c r="G48" s="52">
        <f>F48*I12</f>
        <v>769.35315767807958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[1]Стр.2!$E$59</f>
        <v>1599.1124534620258</v>
      </c>
      <c r="E49" s="9">
        <f>'[2]Строителей 2'!$E$59</f>
        <v>532.28666069116798</v>
      </c>
      <c r="F49" s="9">
        <f t="shared" si="0"/>
        <v>887.89525828145383</v>
      </c>
      <c r="G49" s="52">
        <f>F49*I12</f>
        <v>1453.6747733943193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[1]Стр.2!$E$60</f>
        <v>0</v>
      </c>
      <c r="E50" s="9">
        <f>'[2]Строителей 2'!$E$60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[1]Стр.2!$E$61</f>
        <v>149.91679251206497</v>
      </c>
      <c r="E51" s="9">
        <f>'[2]Строителей 2'!$E$61</f>
        <v>0</v>
      </c>
      <c r="F51" s="9">
        <f t="shared" si="0"/>
        <v>49.972264170688327</v>
      </c>
      <c r="G51" s="52">
        <f>F51*I12</f>
        <v>81.815303231745816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[1]Стр.2!$E$65</f>
        <v>0</v>
      </c>
      <c r="E52" s="9">
        <f>'[2]Строителей 2'!$E$62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[1]Стр.2!$E$64</f>
        <v>472.57500590651824</v>
      </c>
      <c r="E53" s="9">
        <f>'[2]Строителей 2'!$E$63</f>
        <v>0</v>
      </c>
      <c r="F53" s="9">
        <f t="shared" si="0"/>
        <v>157.5250019688394</v>
      </c>
      <c r="G53" s="52">
        <f>F53*I12</f>
        <v>257.90217866937269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[1]Стр.2!$E$63</f>
        <v>110.26038156215228</v>
      </c>
      <c r="E54" s="9">
        <f>'[2]Строителей 2'!$E$64</f>
        <v>0</v>
      </c>
      <c r="F54" s="9">
        <f t="shared" si="0"/>
        <v>36.753460520717425</v>
      </c>
      <c r="G54" s="52">
        <f>F54*I12</f>
        <v>60.173289468086068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[1]Стр.2!$E$69</f>
        <v>98.338169060769133</v>
      </c>
      <c r="E55" s="9">
        <f>'[2]Строителей 2'!$E$65</f>
        <v>98.196509727350133</v>
      </c>
      <c r="F55" s="9">
        <f t="shared" si="0"/>
        <v>98.243729505156466</v>
      </c>
      <c r="G55" s="52">
        <f>F55*I12</f>
        <v>160.84603436473179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[1]Стр.2!$E$68</f>
        <v>98.338169060769133</v>
      </c>
      <c r="E56" s="9">
        <f>'[2]Строителей 2'!$E$66</f>
        <v>98.196509727350133</v>
      </c>
      <c r="F56" s="9">
        <f t="shared" si="0"/>
        <v>98.243729505156466</v>
      </c>
      <c r="G56" s="52">
        <f>F56*I12</f>
        <v>160.84603436473179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[1]Стр.2!$E$66</f>
        <v>464.67289611759884</v>
      </c>
      <c r="E57" s="9">
        <f>'[2]Строителей 2'!$E$67</f>
        <v>541.58088212739892</v>
      </c>
      <c r="F57" s="9">
        <f t="shared" si="0"/>
        <v>515.94488679079882</v>
      </c>
      <c r="G57" s="52">
        <f>F57*I12</f>
        <v>844.71232320943955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[1]Стр.2!$E$67</f>
        <v>16.175644932912085</v>
      </c>
      <c r="E58" s="9">
        <f>'[2]Строителей 2'!$E$68</f>
        <v>161.65526409096452</v>
      </c>
      <c r="F58" s="9">
        <f t="shared" si="0"/>
        <v>113.16205770494705</v>
      </c>
      <c r="G58" s="52">
        <f>F58*I12</f>
        <v>185.27053394729211</v>
      </c>
      <c r="H58" s="79"/>
      <c r="I58" s="79"/>
      <c r="J58" s="6"/>
    </row>
    <row r="59" spans="1:10" ht="24.75" customHeight="1">
      <c r="A59" s="7" t="s">
        <v>100</v>
      </c>
      <c r="B59" s="8" t="s">
        <v>157</v>
      </c>
      <c r="C59" s="8"/>
      <c r="D59" s="9">
        <f>[1]Стр.2!$E$71</f>
        <v>13105.388458996149</v>
      </c>
      <c r="E59" s="9">
        <f>'[2]Строителей 2'!$E$69</f>
        <v>15514.305235756699</v>
      </c>
      <c r="F59" s="9">
        <f>E59</f>
        <v>15514.305235756699</v>
      </c>
      <c r="G59" s="54">
        <v>0</v>
      </c>
      <c r="H59" s="79"/>
      <c r="I59" s="79"/>
      <c r="J59" s="6"/>
    </row>
    <row r="60" spans="1:10" ht="15">
      <c r="A60" s="7" t="s">
        <v>101</v>
      </c>
      <c r="B60" s="8" t="s">
        <v>190</v>
      </c>
      <c r="C60" s="8"/>
      <c r="D60" s="9">
        <f>[1]Стр.2!$E$72</f>
        <v>13600.008869669031</v>
      </c>
      <c r="E60" s="9">
        <v>0</v>
      </c>
      <c r="F60" s="9">
        <v>0</v>
      </c>
      <c r="G60" s="55">
        <f>F60*I12</f>
        <v>0</v>
      </c>
      <c r="H60" s="76">
        <f>SUM(H13:H59)</f>
        <v>61921.02921183181</v>
      </c>
      <c r="I60" s="76">
        <f>SUM(I13:I59)</f>
        <v>75977.749999999985</v>
      </c>
      <c r="J60" s="6"/>
    </row>
    <row r="61" spans="1:10" ht="15">
      <c r="A61" s="125"/>
      <c r="B61" s="125"/>
      <c r="C61" s="125"/>
      <c r="D61" s="125"/>
      <c r="E61" s="125"/>
      <c r="F61" s="125"/>
      <c r="G61" s="56"/>
      <c r="H61" s="6"/>
      <c r="I61" s="6"/>
    </row>
    <row r="62" spans="1:10" ht="23.25" customHeight="1">
      <c r="B62" s="8" t="s">
        <v>157</v>
      </c>
      <c r="C62" s="19"/>
      <c r="D62" s="9">
        <f>D59</f>
        <v>13105.388458996149</v>
      </c>
      <c r="E62" s="18" t="s">
        <v>138</v>
      </c>
      <c r="F62" s="18"/>
      <c r="G62" s="63"/>
    </row>
    <row r="63" spans="1:10" ht="15" customHeight="1">
      <c r="B63" s="8" t="s">
        <v>190</v>
      </c>
      <c r="C63" s="19"/>
      <c r="D63" s="9">
        <f>D60</f>
        <v>13600.008869669031</v>
      </c>
      <c r="E63" s="18" t="s">
        <v>153</v>
      </c>
      <c r="F63" s="18"/>
      <c r="G63" s="63"/>
    </row>
    <row r="64" spans="1:10">
      <c r="B64" s="29"/>
      <c r="C64" s="29"/>
      <c r="D64" s="30"/>
      <c r="E64" s="18"/>
      <c r="F64" s="18"/>
      <c r="G64" s="63"/>
    </row>
    <row r="65" spans="4:7">
      <c r="D65" s="2" t="s">
        <v>126</v>
      </c>
      <c r="G65" s="64"/>
    </row>
  </sheetData>
  <mergeCells count="11">
    <mergeCell ref="G10:G11"/>
    <mergeCell ref="A61:F61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6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28515625" style="2" customWidth="1"/>
    <col min="8" max="8" width="16.28515625" style="2" customWidth="1"/>
    <col min="9" max="9" width="11.71093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193</v>
      </c>
      <c r="E6" s="28"/>
      <c r="F6" s="28"/>
    </row>
    <row r="7" spans="1:10">
      <c r="A7" s="27" t="s">
        <v>191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192</v>
      </c>
      <c r="E9" s="26">
        <f>[1]ТАРИФ.!$N$21</f>
        <v>1194.2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SUM(D13:D67)</f>
        <v>195599.27070533563</v>
      </c>
      <c r="E12" s="23">
        <f>SUM(E13:E68)</f>
        <v>170546.0186165935</v>
      </c>
      <c r="F12" s="23">
        <f>SUM(F13:F68)</f>
        <v>168342.26966305956</v>
      </c>
      <c r="G12" s="53">
        <f>SUM(G13:G68)</f>
        <v>240643.04</v>
      </c>
      <c r="H12" s="51">
        <v>240643.04</v>
      </c>
      <c r="I12" s="51">
        <f>(H12-G59-G60-G61-G62-G63-G64-G65-G66-G67-G68)/(F12-F59-F60-F61-F62-F63-F64-F65-F66-F67-F68)</f>
        <v>1.3317732342332778</v>
      </c>
    </row>
    <row r="13" spans="1:10" ht="15">
      <c r="A13" s="7">
        <v>1</v>
      </c>
      <c r="B13" s="8" t="s">
        <v>6</v>
      </c>
      <c r="C13" s="8"/>
      <c r="D13" s="9">
        <f>[1]Стр.5!$E$23</f>
        <v>37134.710246527793</v>
      </c>
      <c r="E13" s="9">
        <f>[2]стр.5!$E$23</f>
        <v>36347.866401246727</v>
      </c>
      <c r="F13" s="9">
        <f>(E13/12*8)+(D13/12*4)</f>
        <v>36610.147683007082</v>
      </c>
      <c r="G13" s="52">
        <f>F13*I12</f>
        <v>48756.414785556284</v>
      </c>
      <c r="H13" s="76">
        <f>F13</f>
        <v>36610.147683007082</v>
      </c>
      <c r="I13" s="76">
        <f>G13</f>
        <v>48756.414785556284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[1]Стр.5!$E$25</f>
        <v>5096.5991960850706</v>
      </c>
      <c r="E14" s="9">
        <f>[2]стр.5!$E$24</f>
        <v>0</v>
      </c>
      <c r="F14" s="9">
        <f t="shared" ref="F14:F58" si="0">(E14/12*8)+(D14/12*4)</f>
        <v>1698.8663986950235</v>
      </c>
      <c r="G14" s="52">
        <f>F14*I12</f>
        <v>2262.5047983203126</v>
      </c>
      <c r="H14" s="76">
        <f>F14+F15</f>
        <v>1941.2855986950235</v>
      </c>
      <c r="I14" s="76">
        <f>G14+G15</f>
        <v>2585.3522003445564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[1]Стр.5!$E$26</f>
        <v>0</v>
      </c>
      <c r="E15" s="9">
        <f>[2]стр.5!$E$25</f>
        <v>363.62880000000001</v>
      </c>
      <c r="F15" s="9">
        <f t="shared" si="0"/>
        <v>242.41920000000002</v>
      </c>
      <c r="G15" s="52">
        <f>F15*I12</f>
        <v>322.84740202424382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[1]Стр.5!$E$27</f>
        <v>1045.6263704105581</v>
      </c>
      <c r="E16" s="9">
        <f>[2]стр.5!$E$26</f>
        <v>407.53197459167558</v>
      </c>
      <c r="F16" s="9">
        <f t="shared" si="0"/>
        <v>620.23010653130314</v>
      </c>
      <c r="G16" s="52">
        <f>F16*I12</f>
        <v>826.00585494404402</v>
      </c>
      <c r="H16" s="76">
        <f>F16+F43+F44+F45+F46+F47+F48+F49+F50+F51</f>
        <v>50070.268768230926</v>
      </c>
      <c r="I16" s="76">
        <f>G16+G43+G44+G45+G46+G47+G48+G49+G50+G51</f>
        <v>66682.243776396397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[1]Стр.5!$E$28</f>
        <v>445.02038351227475</v>
      </c>
      <c r="E17" s="9">
        <f>[2]стр.5!$E$27</f>
        <v>132.02690079187826</v>
      </c>
      <c r="F17" s="9">
        <f t="shared" si="0"/>
        <v>236.35806169867709</v>
      </c>
      <c r="G17" s="52">
        <f>F17*I12</f>
        <v>314.77534026555583</v>
      </c>
      <c r="H17" s="76">
        <f>F17+F18+F19+F20+F21+F22+F23+F24+F65+F66+F67+F68</f>
        <v>25807.821542420079</v>
      </c>
      <c r="I17" s="76">
        <f>G17+G18+G19+G20+G21+G22+G23+G24+G65+G66+G67+G68</f>
        <v>54043.22015925531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[1]Стр.5!$E$29</f>
        <v>1780.0815340491015</v>
      </c>
      <c r="E18" s="9">
        <f>[2]стр.5!$E$28</f>
        <v>601.56093434802119</v>
      </c>
      <c r="F18" s="9">
        <f t="shared" si="0"/>
        <v>994.40113424838125</v>
      </c>
      <c r="G18" s="52">
        <f>F18*I12</f>
        <v>1324.3168146832065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[1]Стр.5!$E$30</f>
        <v>333.14842780458883</v>
      </c>
      <c r="E19" s="9">
        <f>[2]стр.5!$E$29</f>
        <v>6015.6093434802115</v>
      </c>
      <c r="F19" s="9">
        <f t="shared" si="0"/>
        <v>4121.4557049216701</v>
      </c>
      <c r="G19" s="52">
        <f>F19*I12</f>
        <v>5488.8443938927267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[1]Стр.5!$E$31</f>
        <v>5340.2446021472942</v>
      </c>
      <c r="E20" s="9">
        <f>[2]стр.5!$E$30</f>
        <v>1379.1048323456648</v>
      </c>
      <c r="F20" s="9">
        <f t="shared" si="0"/>
        <v>2699.4847556128748</v>
      </c>
      <c r="G20" s="52">
        <f>F20*I12</f>
        <v>3595.1015437459878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[1]Стр.5!$E$32</f>
        <v>3204.1467612883739</v>
      </c>
      <c r="E21" s="9">
        <f>[2]стр.5!$E$31</f>
        <v>152.2236936410315</v>
      </c>
      <c r="F21" s="9">
        <f t="shared" si="0"/>
        <v>1169.5313828568123</v>
      </c>
      <c r="G21" s="52">
        <f>F21*I12</f>
        <v>1557.5505922845348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[1]Стр.5!$E$33</f>
        <v>961.24402838651315</v>
      </c>
      <c r="E22" s="9">
        <f>[2]стр.5!$E$32</f>
        <v>332.87797579526443</v>
      </c>
      <c r="F22" s="9">
        <f t="shared" si="0"/>
        <v>542.33332665901401</v>
      </c>
      <c r="G22" s="52">
        <f>F22*I12</f>
        <v>722.26500847716784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[1]Стр.5!$E$34</f>
        <v>10680.489204294587</v>
      </c>
      <c r="E23" s="9">
        <f>[2]стр.5!$E$33</f>
        <v>0</v>
      </c>
      <c r="F23" s="9">
        <f t="shared" si="0"/>
        <v>3560.1630680981957</v>
      </c>
      <c r="G23" s="52">
        <f>F23*I12</f>
        <v>4741.3298835990036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[1]Стр.5!$E$35</f>
        <v>480.62201419325652</v>
      </c>
      <c r="E24" s="9">
        <f>[2]стр.5!$E$34</f>
        <v>73.972883510058892</v>
      </c>
      <c r="F24" s="9">
        <f t="shared" si="0"/>
        <v>209.52259373779145</v>
      </c>
      <c r="G24" s="52">
        <f>F24*I12</f>
        <v>279.03658230712364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[1]Стр.5!$E$36</f>
        <v>0</v>
      </c>
      <c r="E25" s="9">
        <f>[2]стр.5!$E$35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F25+F26+F27+F28+F29+F30+F31+F32+F33+F34+F35+F36+F37+F38+F39+F52+F53+F54+F59+F60+F61+F62+F63+F64</f>
        <v>50921.020502048385</v>
      </c>
      <c r="I25" s="76">
        <f>G25+G26+G27+G28+G29+G30+G31+G32+G33+G34+G35+G36+G37+G38+G39+G52+G53+G54+G59+G60+G61+G62+G63+G64</f>
        <v>64591.509041937301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[1]Стр.5!$E$37</f>
        <v>21360.978408589202</v>
      </c>
      <c r="E26" s="9">
        <f>[2]стр.5!$E$36</f>
        <v>7262.3318078375651</v>
      </c>
      <c r="F26" s="9">
        <f t="shared" si="0"/>
        <v>11961.880674754777</v>
      </c>
      <c r="G26" s="52">
        <f>F26*I12</f>
        <v>15930.512513730711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[1]Стр.5!$E$38</f>
        <v>0</v>
      </c>
      <c r="E27" s="9">
        <f>[2]стр.5!$E$37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[1]Стр.5!$E$39</f>
        <v>0</v>
      </c>
      <c r="E28" s="9">
        <f>[2]стр.5!$E$38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[1]Стр.5!$E$40</f>
        <v>5340.2446021472942</v>
      </c>
      <c r="E29" s="9">
        <f>[2]стр.5!$E$39</f>
        <v>4841.5545385583746</v>
      </c>
      <c r="F29" s="9">
        <f t="shared" si="0"/>
        <v>5007.7845597546811</v>
      </c>
      <c r="G29" s="52">
        <f>F29*I12</f>
        <v>6669.2334394879626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[1]Стр.5!$E$41</f>
        <v>3437.783123375435</v>
      </c>
      <c r="E30" s="9">
        <f>[2]стр.5!$E$40</f>
        <v>6993.3565556954263</v>
      </c>
      <c r="F30" s="9">
        <f t="shared" si="0"/>
        <v>5808.1654115887623</v>
      </c>
      <c r="G30" s="52">
        <f>F30*I12</f>
        <v>7735.1592351534227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[1]Стр.5!$E$42</f>
        <v>10680.489204294587</v>
      </c>
      <c r="E31" s="9">
        <f>[2]стр.5!$E$41</f>
        <v>9683.1090771167383</v>
      </c>
      <c r="F31" s="9">
        <f t="shared" si="0"/>
        <v>10015.569119509355</v>
      </c>
      <c r="G31" s="52">
        <f>F31*I12</f>
        <v>13338.466878975916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[1]Стр.5!$E$43</f>
        <v>0</v>
      </c>
      <c r="E32" s="9">
        <f>[2]стр.5!$E$42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[1]Стр.5!$E$44</f>
        <v>0</v>
      </c>
      <c r="E33" s="9">
        <f>[2]стр.5!$E$43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[1]Стр.5!$E$45</f>
        <v>0</v>
      </c>
      <c r="E34" s="9">
        <f>[2]стр.5!$E$44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[1]Стр.5!$E$46</f>
        <v>338.6395991845273</v>
      </c>
      <c r="E35" s="9">
        <f>[2]стр.5!$E$45</f>
        <v>2017.3143910659896</v>
      </c>
      <c r="F35" s="9">
        <f t="shared" si="0"/>
        <v>1457.7561271055022</v>
      </c>
      <c r="G35" s="52">
        <f>F35*I12</f>
        <v>1941.4005921186717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[1]Стр.5!$E$47</f>
        <v>338.6395991845273</v>
      </c>
      <c r="E36" s="9">
        <f>[2]стр.5!$E$46</f>
        <v>242.07772692791869</v>
      </c>
      <c r="F36" s="9">
        <f t="shared" si="0"/>
        <v>274.26501768012156</v>
      </c>
      <c r="G36" s="52">
        <f>F36*I12</f>
        <v>365.25880963290257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[1]Стр.5!$E$48</f>
        <v>185.11139895098512</v>
      </c>
      <c r="E37" s="9">
        <f>[2]стр.5!$E$47</f>
        <v>376.56535299898434</v>
      </c>
      <c r="F37" s="9">
        <f t="shared" si="0"/>
        <v>312.74736831631793</v>
      </c>
      <c r="G37" s="52">
        <f>F37*I12</f>
        <v>416.50857420056889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[1]Стр.5!$E$49</f>
        <v>3386.3959918452733</v>
      </c>
      <c r="E38" s="9">
        <f>[2]стр.5!$E$48</f>
        <v>1452.4663615675129</v>
      </c>
      <c r="F38" s="9">
        <f t="shared" si="0"/>
        <v>2097.1095716600998</v>
      </c>
      <c r="G38" s="52">
        <f>F38*I12</f>
        <v>2792.8743967913351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[1]Стр.5!$E$50</f>
        <v>2031.8375951071664</v>
      </c>
      <c r="E39" s="9">
        <f>[2]стр.5!$E$49</f>
        <v>2178.6995423512717</v>
      </c>
      <c r="F39" s="9">
        <f t="shared" si="0"/>
        <v>2129.7455599365699</v>
      </c>
      <c r="G39" s="52">
        <f>F39*I12</f>
        <v>2836.3381324506886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[1]Стр.5!$E$51</f>
        <v>0</v>
      </c>
      <c r="E40" s="9">
        <f>[2]стр.5!$E$50</f>
        <v>502.92910145494392</v>
      </c>
      <c r="F40" s="9">
        <f t="shared" si="0"/>
        <v>335.2860676366293</v>
      </c>
      <c r="G40" s="52">
        <f>F40*I12</f>
        <v>446.52501068979132</v>
      </c>
      <c r="H40" s="76">
        <f>F40+F41+F55+F56+F57+F58</f>
        <v>1217.9033870980727</v>
      </c>
      <c r="I40" s="76">
        <f>G40+G41+G55+G56+G57+G58</f>
        <v>1621.9711328192639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[1]Стр.5!$E$52</f>
        <v>50.365763516966972</v>
      </c>
      <c r="E41" s="9">
        <f>[2]стр.5!$E$51</f>
        <v>60.351492174593282</v>
      </c>
      <c r="F41" s="9">
        <f t="shared" si="0"/>
        <v>57.022915955384519</v>
      </c>
      <c r="G41" s="52">
        <f>F41*I12</f>
        <v>75.941593207314824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[2]стр.5!$E$52</f>
        <v>2660.73327234004</v>
      </c>
      <c r="F42" s="9">
        <f t="shared" si="0"/>
        <v>1773.8221815600266</v>
      </c>
      <c r="G42" s="52">
        <f>F42*I12</f>
        <v>2362.328903690925</v>
      </c>
      <c r="H42" s="76">
        <f>F42</f>
        <v>1773.8221815600266</v>
      </c>
      <c r="I42" s="76">
        <f>G42</f>
        <v>2362.328903690925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[1]Стр.5!$E$53</f>
        <v>3906.1653160088094</v>
      </c>
      <c r="E43" s="9">
        <f>[2]стр.5!$E$53</f>
        <v>2340.3979112264733</v>
      </c>
      <c r="F43" s="9">
        <f t="shared" si="0"/>
        <v>2862.320379487252</v>
      </c>
      <c r="G43" s="52">
        <f>F43*I12</f>
        <v>3811.9616692015607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[1]Стр.5!$E$54</f>
        <v>53970.045304343337</v>
      </c>
      <c r="E44" s="9">
        <f>[2]стр.5!$E$54</f>
        <v>26947.012197490338</v>
      </c>
      <c r="F44" s="9">
        <f t="shared" si="0"/>
        <v>35954.689899774668</v>
      </c>
      <c r="G44" s="52">
        <f>F44*I12</f>
        <v>47883.493653677477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[1]Стр.5!$E$55</f>
        <v>1774.0153780594308</v>
      </c>
      <c r="E45" s="9">
        <f>[2]стр.5!$E$55</f>
        <v>1771.5165426127865</v>
      </c>
      <c r="F45" s="9">
        <f t="shared" si="0"/>
        <v>1772.3494877616677</v>
      </c>
      <c r="G45" s="52">
        <f>F45*I12</f>
        <v>2360.3676095080491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[1]Стр.5!$E$56</f>
        <v>1319.2677741061718</v>
      </c>
      <c r="E46" s="9">
        <f>[2]стр.5!$E$56</f>
        <v>790.4456911263843</v>
      </c>
      <c r="F46" s="9">
        <f t="shared" si="0"/>
        <v>966.71971878631348</v>
      </c>
      <c r="G46" s="52">
        <f>F46*I12</f>
        <v>1287.4514464851334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[1]Стр.5!$E$57</f>
        <v>3997.7811336550617</v>
      </c>
      <c r="E47" s="9">
        <f>[2]стр.5!$E$57</f>
        <v>2994.1124663878113</v>
      </c>
      <c r="F47" s="9">
        <f t="shared" si="0"/>
        <v>3328.6686888102281</v>
      </c>
      <c r="G47" s="52">
        <f>F47*I12</f>
        <v>4433.0318653878412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[1]Стр.5!$E$58</f>
        <v>2015.5479882177585</v>
      </c>
      <c r="E48" s="9">
        <f>[2]стр.5!$E$58</f>
        <v>2012.7089357384734</v>
      </c>
      <c r="F48" s="9">
        <f t="shared" si="0"/>
        <v>2013.6552865649019</v>
      </c>
      <c r="G48" s="52">
        <f>F48*I12</f>
        <v>2681.7322136194771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[1]Стр.5!$E$59</f>
        <v>2132.1499379493675</v>
      </c>
      <c r="E49" s="9">
        <f>[2]стр.5!$E$59</f>
        <v>2661.4333034558376</v>
      </c>
      <c r="F49" s="9">
        <f t="shared" si="0"/>
        <v>2485.0055149536811</v>
      </c>
      <c r="G49" s="52">
        <f>F49*I12</f>
        <v>3309.4638317373956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[1]Стр.5!$E$60</f>
        <v>0</v>
      </c>
      <c r="E50" s="9">
        <f>[2]стр.5!$E$60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[1]Стр.5!$E$61</f>
        <v>199.88905668275373</v>
      </c>
      <c r="E51" s="9">
        <f>[2]стр.5!$E$61</f>
        <v>0</v>
      </c>
      <c r="F51" s="9">
        <f t="shared" si="0"/>
        <v>66.629685560917906</v>
      </c>
      <c r="G51" s="52">
        <f>F51*I12</f>
        <v>88.735631835409961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[1]Стр.5!$E$65</f>
        <v>0</v>
      </c>
      <c r="E52" s="9">
        <f>[2]стр.5!$E$62</f>
        <v>435.13220171370517</v>
      </c>
      <c r="F52" s="9">
        <f t="shared" si="0"/>
        <v>290.08813447580343</v>
      </c>
      <c r="G52" s="52">
        <f>F52*I12</f>
        <v>386.33161306353873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[1]Стр.5!$E$64</f>
        <v>472.57500590651824</v>
      </c>
      <c r="E53" s="9">
        <f>[2]стр.5!$E$63</f>
        <v>0</v>
      </c>
      <c r="F53" s="9">
        <f t="shared" si="0"/>
        <v>157.5250019688394</v>
      </c>
      <c r="G53" s="52">
        <f>F53*I12</f>
        <v>209.78758134464471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[1]Стр.5!$E$63</f>
        <v>110.26038156215228</v>
      </c>
      <c r="E54" s="9">
        <f>[2]стр.5!$E$64</f>
        <v>0</v>
      </c>
      <c r="F54" s="9">
        <f t="shared" si="0"/>
        <v>36.753460520717425</v>
      </c>
      <c r="G54" s="52">
        <f>F54*I12</f>
        <v>48.947274986940933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[1]Стр.5!$E$69</f>
        <v>98.338169060769133</v>
      </c>
      <c r="E55" s="9">
        <f>[2]стр.5!$E$65</f>
        <v>98.196509727350133</v>
      </c>
      <c r="F55" s="9">
        <f t="shared" si="0"/>
        <v>98.243729505156466</v>
      </c>
      <c r="G55" s="52">
        <f>F55*I12</f>
        <v>130.83836938622153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[1]Стр.5!$E$68</f>
        <v>98.338169060769133</v>
      </c>
      <c r="E56" s="9">
        <f>[2]стр.5!$E$66</f>
        <v>98.196509727350133</v>
      </c>
      <c r="F56" s="9">
        <f t="shared" si="0"/>
        <v>98.243729505156466</v>
      </c>
      <c r="G56" s="52">
        <f>F56*I12</f>
        <v>130.83836938622153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[1]Стр.5!$E$66</f>
        <v>464.67289611759884</v>
      </c>
      <c r="E57" s="9">
        <f>[2]стр.5!$E$67</f>
        <v>541.58088212739892</v>
      </c>
      <c r="F57" s="9">
        <f t="shared" si="0"/>
        <v>515.94488679079882</v>
      </c>
      <c r="G57" s="52">
        <f>F57*I12</f>
        <v>687.12159056750454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[1]Стр.5!$E$67</f>
        <v>16.175644932912085</v>
      </c>
      <c r="E58" s="9">
        <f>[2]стр.5!$E$68</f>
        <v>161.65526409096452</v>
      </c>
      <c r="F58" s="9">
        <f t="shared" si="0"/>
        <v>113.16205770494705</v>
      </c>
      <c r="G58" s="52">
        <f>F58*I12</f>
        <v>150.70619958221013</v>
      </c>
      <c r="H58" s="79"/>
      <c r="I58" s="79"/>
      <c r="J58" s="6"/>
    </row>
    <row r="59" spans="1:10" ht="15.75" customHeight="1">
      <c r="A59" s="7" t="s">
        <v>100</v>
      </c>
      <c r="B59" s="8" t="s">
        <v>194</v>
      </c>
      <c r="C59" s="8"/>
      <c r="D59" s="9">
        <f>[1]Стр.5!$E$71</f>
        <v>142.79170521664972</v>
      </c>
      <c r="E59" s="9">
        <v>0</v>
      </c>
      <c r="F59" s="9">
        <f>D59</f>
        <v>142.79170521664972</v>
      </c>
      <c r="G59" s="54">
        <v>0</v>
      </c>
      <c r="H59" s="76"/>
      <c r="I59" s="79"/>
      <c r="J59" s="6"/>
    </row>
    <row r="60" spans="1:10" ht="15">
      <c r="A60" s="7" t="s">
        <v>101</v>
      </c>
      <c r="B60" s="8" t="s">
        <v>195</v>
      </c>
      <c r="C60" s="8"/>
      <c r="D60" s="9">
        <f>[1]Стр.5!$E$72</f>
        <v>4438.3803690308223</v>
      </c>
      <c r="E60" s="9">
        <v>0</v>
      </c>
      <c r="F60" s="9">
        <f>D60</f>
        <v>4438.3803690308223</v>
      </c>
      <c r="G60" s="52">
        <v>4183.6400000000003</v>
      </c>
      <c r="H60" s="76"/>
      <c r="I60" s="76"/>
      <c r="J60" s="6"/>
    </row>
    <row r="61" spans="1:10" ht="15">
      <c r="A61" s="35" t="s">
        <v>102</v>
      </c>
      <c r="B61" s="8" t="s">
        <v>196</v>
      </c>
      <c r="C61" s="8"/>
      <c r="D61" s="12">
        <f>[1]Стр.5!$E$73</f>
        <v>2834.5628904219293</v>
      </c>
      <c r="E61" s="12">
        <v>0</v>
      </c>
      <c r="F61" s="12">
        <f>D61</f>
        <v>2834.5628904219293</v>
      </c>
      <c r="G61" s="52">
        <v>3676.55</v>
      </c>
      <c r="H61" s="76"/>
      <c r="I61" s="76"/>
      <c r="J61" s="6"/>
    </row>
    <row r="62" spans="1:10">
      <c r="A62" s="25" t="s">
        <v>107</v>
      </c>
      <c r="B62" s="8" t="s">
        <v>197</v>
      </c>
      <c r="C62" s="15"/>
      <c r="D62" s="16">
        <f>[1]Стр.5!$E$74</f>
        <v>1723.8061326424365</v>
      </c>
      <c r="E62" s="16">
        <v>0</v>
      </c>
      <c r="F62" s="14">
        <f>D62</f>
        <v>1723.8061326424365</v>
      </c>
      <c r="G62" s="52">
        <v>1743.88</v>
      </c>
      <c r="H62" s="78"/>
      <c r="I62" s="78"/>
    </row>
    <row r="63" spans="1:10">
      <c r="A63" s="25" t="s">
        <v>115</v>
      </c>
      <c r="B63" s="8" t="s">
        <v>198</v>
      </c>
      <c r="C63" s="36"/>
      <c r="D63" s="16">
        <f>[1]Стр.5!$E$75</f>
        <v>761.25996263049683</v>
      </c>
      <c r="E63" s="16">
        <v>0</v>
      </c>
      <c r="F63" s="14">
        <f>D63</f>
        <v>761.25996263049683</v>
      </c>
      <c r="G63" s="52">
        <v>875.26</v>
      </c>
      <c r="H63" s="82"/>
      <c r="I63" s="78"/>
    </row>
    <row r="64" spans="1:10">
      <c r="A64" s="25" t="s">
        <v>116</v>
      </c>
      <c r="B64" s="8" t="s">
        <v>199</v>
      </c>
      <c r="C64" s="36"/>
      <c r="D64" s="16">
        <f>[1]Стр.5!$E$76</f>
        <v>1470.8294348345166</v>
      </c>
      <c r="E64" s="16">
        <v>0</v>
      </c>
      <c r="F64" s="14">
        <f t="shared" ref="F64:F65" si="1">D64</f>
        <v>1470.8294348345166</v>
      </c>
      <c r="G64" s="52">
        <v>1441.36</v>
      </c>
      <c r="H64" s="78"/>
      <c r="I64" s="78"/>
    </row>
    <row r="65" spans="1:9">
      <c r="A65" s="25" t="s">
        <v>168</v>
      </c>
      <c r="B65" s="8" t="s">
        <v>200</v>
      </c>
      <c r="C65" s="36"/>
      <c r="D65" s="16">
        <v>0</v>
      </c>
      <c r="E65" s="16">
        <f>[2]стр.5!$E$69</f>
        <v>14449.937650589236</v>
      </c>
      <c r="F65" s="14">
        <f t="shared" si="1"/>
        <v>0</v>
      </c>
      <c r="G65" s="52">
        <v>0</v>
      </c>
      <c r="H65" s="80"/>
      <c r="I65" s="78"/>
    </row>
    <row r="66" spans="1:9">
      <c r="A66" s="25" t="s">
        <v>171</v>
      </c>
      <c r="B66" s="8" t="s">
        <v>183</v>
      </c>
      <c r="C66" s="36"/>
      <c r="D66" s="16">
        <v>0</v>
      </c>
      <c r="E66" s="16">
        <f>[2]стр.5!$E$70</f>
        <v>5864.7724763911101</v>
      </c>
      <c r="F66" s="14">
        <f>E66</f>
        <v>5864.7724763911101</v>
      </c>
      <c r="G66" s="52">
        <v>17289.599999999999</v>
      </c>
      <c r="H66" s="78"/>
      <c r="I66" s="78"/>
    </row>
    <row r="67" spans="1:9">
      <c r="A67" s="34" t="s">
        <v>172</v>
      </c>
      <c r="B67" s="8" t="s">
        <v>184</v>
      </c>
      <c r="C67" s="36"/>
      <c r="D67" s="17">
        <v>0</v>
      </c>
      <c r="E67" s="17">
        <f>[2]стр.5!$E$71</f>
        <v>6409.7990381955487</v>
      </c>
      <c r="F67" s="37">
        <f>E67</f>
        <v>6409.7990381955487</v>
      </c>
      <c r="G67" s="52">
        <v>18730.400000000001</v>
      </c>
      <c r="H67" s="78"/>
      <c r="I67" s="78"/>
    </row>
    <row r="68" spans="1:9">
      <c r="A68" s="25" t="s">
        <v>185</v>
      </c>
      <c r="B68" s="8" t="s">
        <v>201</v>
      </c>
      <c r="C68" s="4"/>
      <c r="D68" s="16">
        <v>0</v>
      </c>
      <c r="E68" s="16">
        <f>[2]стр.5!$E$72</f>
        <v>18891.228076152853</v>
      </c>
      <c r="F68" s="14">
        <v>0</v>
      </c>
      <c r="G68" s="52">
        <v>0</v>
      </c>
      <c r="H68" s="80">
        <f>SUM(H13:H67)</f>
        <v>168342.26966305959</v>
      </c>
      <c r="I68" s="80">
        <f>SUM(I13:I67)</f>
        <v>240643.04</v>
      </c>
    </row>
    <row r="69" spans="1:9">
      <c r="A69" s="125"/>
      <c r="B69" s="125"/>
      <c r="C69" s="125"/>
      <c r="D69" s="125"/>
      <c r="E69" s="125"/>
      <c r="F69" s="125"/>
    </row>
    <row r="70" spans="1:9" ht="15.75" customHeight="1">
      <c r="B70" s="8" t="s">
        <v>200</v>
      </c>
      <c r="C70" s="19"/>
      <c r="D70" s="9">
        <f>E65</f>
        <v>14449.937650589236</v>
      </c>
      <c r="E70" s="18" t="s">
        <v>131</v>
      </c>
      <c r="F70" s="18"/>
    </row>
    <row r="71" spans="1:9" ht="15" customHeight="1">
      <c r="B71" s="8" t="s">
        <v>201</v>
      </c>
      <c r="C71" s="19"/>
      <c r="D71" s="9">
        <f>E68</f>
        <v>18891.228076152853</v>
      </c>
      <c r="E71" s="18" t="s">
        <v>137</v>
      </c>
      <c r="F71" s="18"/>
    </row>
    <row r="72" spans="1:9">
      <c r="B72" s="29"/>
      <c r="C72" s="29"/>
      <c r="D72" s="30"/>
      <c r="E72" s="18"/>
      <c r="F72" s="18"/>
    </row>
    <row r="73" spans="1:9">
      <c r="D73" s="2" t="s">
        <v>126</v>
      </c>
    </row>
  </sheetData>
  <mergeCells count="11">
    <mergeCell ref="G10:G11"/>
    <mergeCell ref="A69:F69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5.140625" style="2" customWidth="1"/>
    <col min="8" max="8" width="16.7109375" style="2" customWidth="1"/>
    <col min="9" max="9" width="11.28515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204</v>
      </c>
      <c r="E6" s="28"/>
      <c r="F6" s="28"/>
    </row>
    <row r="7" spans="1:10">
      <c r="A7" s="27" t="s">
        <v>202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203</v>
      </c>
      <c r="E9" s="26">
        <f>[1]ТАРИФ.!$O$21</f>
        <v>465.2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SUM(D13:D65)</f>
        <v>79032.239660852269</v>
      </c>
      <c r="E12" s="23">
        <f>SUM(E13:E65)</f>
        <v>61783.796703479391</v>
      </c>
      <c r="F12" s="23">
        <f>SUM(F13:F65)</f>
        <v>67340.569824308826</v>
      </c>
      <c r="G12" s="53">
        <f>SUM(G13:G66)</f>
        <v>94872.060000000027</v>
      </c>
      <c r="H12" s="51">
        <v>94872.06</v>
      </c>
      <c r="I12" s="51">
        <f>(H12-G59-G60-G61-G62-G63-G64-G65-G66)/(F12-F59-F60-F61-F62-F63-F64-F65-F66)</f>
        <v>1.2590068633964158</v>
      </c>
    </row>
    <row r="13" spans="1:10" ht="15">
      <c r="A13" s="7">
        <v>1</v>
      </c>
      <c r="B13" s="8" t="s">
        <v>6</v>
      </c>
      <c r="C13" s="8"/>
      <c r="D13" s="9">
        <f>[1]Стр.7!$E$23</f>
        <v>14465.807408042781</v>
      </c>
      <c r="E13" s="9">
        <f>[2]Стр.7!$E$23</f>
        <v>14171.775220030924</v>
      </c>
      <c r="F13" s="9">
        <f>(E13/12*8)+(D13/12*4)</f>
        <v>14269.785949368208</v>
      </c>
      <c r="G13" s="52">
        <f>F13*I12</f>
        <v>17965.758449452314</v>
      </c>
      <c r="H13" s="76">
        <f>F13</f>
        <v>14269.785949368208</v>
      </c>
      <c r="I13" s="76">
        <f>G13</f>
        <v>17965.758449452314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[1]Стр.7!$E$25</f>
        <v>1698.8663986950248</v>
      </c>
      <c r="E14" s="9">
        <f>[2]Стр.7!$E$24</f>
        <v>0</v>
      </c>
      <c r="F14" s="9">
        <f t="shared" ref="F14:F58" si="0">(E14/12*8)+(D14/12*4)</f>
        <v>566.28879956500828</v>
      </c>
      <c r="G14" s="52">
        <f>F14*I12</f>
        <v>712.96148531686265</v>
      </c>
      <c r="H14" s="76">
        <f>F14+F15</f>
        <v>748.84002330069484</v>
      </c>
      <c r="I14" s="76">
        <f>G14+G15</f>
        <v>942.7947289215067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[1]Стр.7!$E$26</f>
        <v>62.815271207059574</v>
      </c>
      <c r="E15" s="9">
        <f>[2]Стр.7!$E$25</f>
        <v>242.41919999999999</v>
      </c>
      <c r="F15" s="9">
        <f t="shared" si="0"/>
        <v>182.55122373568651</v>
      </c>
      <c r="G15" s="52">
        <f>F15*I12</f>
        <v>229.833243604644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[1]Стр.7!$E$27</f>
        <v>559.7089481642231</v>
      </c>
      <c r="E16" s="9">
        <f>[2]Стр.7!$E$26</f>
        <v>285.27238221417304</v>
      </c>
      <c r="F16" s="9">
        <f t="shared" si="0"/>
        <v>376.75123753085643</v>
      </c>
      <c r="G16" s="52">
        <f>F16*I12</f>
        <v>474.33239384444153</v>
      </c>
      <c r="H16" s="76">
        <f>F16+F43+F44+F45+F46+F47+F48+F49+F50+F51</f>
        <v>17035.937324822804</v>
      </c>
      <c r="I16" s="76">
        <f>G16+G43+G44+G45+G46+G47+G48+G49+G50+G51</f>
        <v>21448.362016343086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[1]Стр.7!$E$28</f>
        <v>296.68025567485023</v>
      </c>
      <c r="E17" s="9">
        <f>[2]Стр.7!$E$27</f>
        <v>132.02690079187826</v>
      </c>
      <c r="F17" s="9">
        <f t="shared" si="0"/>
        <v>186.9113524195356</v>
      </c>
      <c r="G17" s="52">
        <f>F17*I12</f>
        <v>235.32267554290158</v>
      </c>
      <c r="H17" s="76">
        <f>F17+F18+F19+F20+F21+F22+F23+F24+F59+F64</f>
        <v>7365.0684065106852</v>
      </c>
      <c r="I17" s="76">
        <f>G17+G18+G19+G20+G21+G22+G23+G24+G59+G64</f>
        <v>10236.931673181058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[1]Стр.7!$E$29</f>
        <v>890.04076702454972</v>
      </c>
      <c r="E18" s="9">
        <f>[2]Стр.7!$E$28</f>
        <v>601.56093434802119</v>
      </c>
      <c r="F18" s="9">
        <f t="shared" si="0"/>
        <v>697.72087857353063</v>
      </c>
      <c r="G18" s="52">
        <f>F18*I12</f>
        <v>878.43537485905222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[1]Стр.7!$E$30</f>
        <v>999.44528341376633</v>
      </c>
      <c r="E19" s="9">
        <f>[2]Стр.7!$E$29</f>
        <v>1443.746242435248</v>
      </c>
      <c r="F19" s="9">
        <f t="shared" si="0"/>
        <v>1295.6459227614207</v>
      </c>
      <c r="G19" s="52">
        <f>F19*I12</f>
        <v>1631.2271092882111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[1]Стр.7!$E$31</f>
        <v>400.51834516104748</v>
      </c>
      <c r="E20" s="9">
        <f>[2]Стр.7!$E$30</f>
        <v>4964.7773964443886</v>
      </c>
      <c r="F20" s="9">
        <f t="shared" si="0"/>
        <v>3443.3577126832752</v>
      </c>
      <c r="G20" s="52">
        <f>F20*I12</f>
        <v>4335.210993397227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[1]Стр.7!$E$32</f>
        <v>400.51834516104748</v>
      </c>
      <c r="E21" s="9">
        <f>[2]Стр.7!$E$31</f>
        <v>0</v>
      </c>
      <c r="F21" s="9">
        <f t="shared" si="0"/>
        <v>133.50611505368249</v>
      </c>
      <c r="G21" s="52">
        <f>F21*I12</f>
        <v>168.08511515797781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[1]Стр.7!$E$33</f>
        <v>534.0244602147294</v>
      </c>
      <c r="E22" s="9">
        <f>[2]Стр.7!$E$32</f>
        <v>0</v>
      </c>
      <c r="F22" s="9">
        <f t="shared" si="0"/>
        <v>178.00815340490979</v>
      </c>
      <c r="G22" s="52">
        <f>F22*I12</f>
        <v>224.11348687730347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[1]Стр.7!$E$34</f>
        <v>1068.0489204294586</v>
      </c>
      <c r="E23" s="9">
        <f>[2]Стр.7!$E$33</f>
        <v>1232.8813918343146</v>
      </c>
      <c r="F23" s="9">
        <f t="shared" si="0"/>
        <v>1177.9372346993628</v>
      </c>
      <c r="G23" s="52">
        <f>F23*I12</f>
        <v>1483.0310631366924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[1]Стр.7!$E$35</f>
        <v>534.0244602147294</v>
      </c>
      <c r="E24" s="9">
        <f>[2]Стр.7!$E$34</f>
        <v>110.95932526508835</v>
      </c>
      <c r="F24" s="9">
        <f t="shared" si="0"/>
        <v>251.98103691496868</v>
      </c>
      <c r="G24" s="52">
        <f>F24*I12</f>
        <v>317.24585492169115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[1]Стр.7!$E$36</f>
        <v>0</v>
      </c>
      <c r="E25" s="9">
        <f>[2]Стр.7!$E$35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F25+F26+F27+F28+F29+F30+F31+F32+F33+F34+F35+F36+F37+F38+F39+F52+F53+F54+F60+F61+F62+F66</f>
        <v>20994.740770729946</v>
      </c>
      <c r="I25" s="76">
        <f>G25+G26+G27+G28+G29+G30+G31+G32+G33+G34+G35+G36+G37+G38+G39+G52+G53+G54+G60+G61+G62+G63+G66</f>
        <v>41692.313850929277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[1]Стр.7!$E$37</f>
        <v>5340.2446021472942</v>
      </c>
      <c r="E26" s="9">
        <f>[2]Стр.7!$E$36</f>
        <v>2420.7772692791873</v>
      </c>
      <c r="F26" s="9">
        <f t="shared" si="0"/>
        <v>3393.9330469018896</v>
      </c>
      <c r="G26" s="52">
        <f>F26*I12</f>
        <v>4272.984999957388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[1]Стр.7!$E$38</f>
        <v>0</v>
      </c>
      <c r="E27" s="9">
        <f>[2]Стр.7!$E$37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[1]Стр.7!$E$39</f>
        <v>0</v>
      </c>
      <c r="E28" s="9">
        <f>[2]Стр.7!$E$38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[1]Стр.7!$E$40</f>
        <v>2670.1223010736467</v>
      </c>
      <c r="E29" s="9">
        <f>[2]Стр.7!$E$39</f>
        <v>1452.4663615675129</v>
      </c>
      <c r="F29" s="9">
        <f t="shared" si="0"/>
        <v>1858.3516747362241</v>
      </c>
      <c r="G29" s="52">
        <f>F29*I12</f>
        <v>2339.67751309713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[1]Стр.7!$E$41</f>
        <v>1718.8915616877116</v>
      </c>
      <c r="E30" s="9">
        <f>[2]Стр.7!$E$40</f>
        <v>2098.0069667086236</v>
      </c>
      <c r="F30" s="9">
        <f t="shared" si="0"/>
        <v>1971.6351650349864</v>
      </c>
      <c r="G30" s="52">
        <f>F30*I12</f>
        <v>2482.3022048927728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[1]Стр.7!$E$42</f>
        <v>5340.2446021472942</v>
      </c>
      <c r="E31" s="9">
        <f>[2]Стр.7!$E$41</f>
        <v>2904.9327231350198</v>
      </c>
      <c r="F31" s="9">
        <f t="shared" si="0"/>
        <v>3716.7033494724446</v>
      </c>
      <c r="G31" s="52">
        <f>F31*I12</f>
        <v>4679.3550261942546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[1]Стр.7!$E$43</f>
        <v>0</v>
      </c>
      <c r="E32" s="9">
        <f>[2]Стр.7!$E$42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[1]Стр.7!$E$44</f>
        <v>0</v>
      </c>
      <c r="E33" s="9">
        <f>[2]Стр.7!$E$43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[1]Стр.7!$E$45</f>
        <v>0</v>
      </c>
      <c r="E34" s="9">
        <f>[2]Стр.7!$E$44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[1]Стр.7!$E$46</f>
        <v>2257.5973278968513</v>
      </c>
      <c r="E35" s="9">
        <f>[2]Стр.7!$E$45</f>
        <v>806.92575642639508</v>
      </c>
      <c r="F35" s="9">
        <f t="shared" si="0"/>
        <v>1290.482946916547</v>
      </c>
      <c r="G35" s="52">
        <f>F35*I12</f>
        <v>1624.7268872639652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[1]Стр.7!$E$47</f>
        <v>338.6395991845273</v>
      </c>
      <c r="E36" s="9">
        <f>[2]Стр.7!$E$46</f>
        <v>242.07772692791869</v>
      </c>
      <c r="F36" s="9">
        <f t="shared" si="0"/>
        <v>274.26501768012156</v>
      </c>
      <c r="G36" s="52">
        <f>F36*I12</f>
        <v>345.30153964881237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[1]Стр.7!$E$48</f>
        <v>370.22279790196922</v>
      </c>
      <c r="E37" s="9">
        <f>[2]Стр.7!$E$47</f>
        <v>376.56535299898434</v>
      </c>
      <c r="F37" s="9">
        <f t="shared" si="0"/>
        <v>374.45116796664598</v>
      </c>
      <c r="G37" s="52">
        <f>F37*I12</f>
        <v>471.43659047681138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[1]Стр.7!$E$49</f>
        <v>1354.5583967381078</v>
      </c>
      <c r="E38" s="9">
        <f>[2]Стр.7!$E$48</f>
        <v>484.15545385583749</v>
      </c>
      <c r="F38" s="9">
        <f t="shared" si="0"/>
        <v>774.28976814992757</v>
      </c>
      <c r="G38" s="52">
        <f>F38*I12</f>
        <v>974.83613235837834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[1]Стр.7!$E$50</f>
        <v>0</v>
      </c>
      <c r="E39" s="9">
        <f>[2]Стр.7!$E$49</f>
        <v>726.23318078375644</v>
      </c>
      <c r="F39" s="9">
        <f t="shared" si="0"/>
        <v>484.15545385583761</v>
      </c>
      <c r="G39" s="52">
        <f>F39*I12</f>
        <v>609.55503935530623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[1]Стр.7!$E$51</f>
        <v>503.65763516966962</v>
      </c>
      <c r="E40" s="9">
        <f>[2]Стр.7!$E$50</f>
        <v>502.92910145494392</v>
      </c>
      <c r="F40" s="9">
        <f t="shared" si="0"/>
        <v>503.17194602651921</v>
      </c>
      <c r="G40" s="52">
        <f>F40*I12</f>
        <v>633.4969335159185</v>
      </c>
      <c r="H40" s="76">
        <f>F40+F41+F55+F56+F57+F58+F65+F63</f>
        <v>6234.5966663377385</v>
      </c>
      <c r="I40" s="76">
        <f>G40+G41+G55+G56+G57+G58+G65+G63</f>
        <v>1715.1692742455227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[1]Стр.7!$E$52</f>
        <v>50.365763516966972</v>
      </c>
      <c r="E41" s="9">
        <f>[2]Стр.7!$E$51</f>
        <v>25.146455072747202</v>
      </c>
      <c r="F41" s="9">
        <f t="shared" si="0"/>
        <v>33.552891220820456</v>
      </c>
      <c r="G41" s="52">
        <f>F41*I12</f>
        <v>42.243320333806295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[2]Стр.7!$E$52</f>
        <v>1037.4010248581501</v>
      </c>
      <c r="F42" s="9">
        <f t="shared" si="0"/>
        <v>691.60068323876669</v>
      </c>
      <c r="G42" s="52">
        <f>F42*I12</f>
        <v>870.7300069272577</v>
      </c>
      <c r="H42" s="76">
        <f>F42</f>
        <v>691.60068323876669</v>
      </c>
      <c r="I42" s="76">
        <f>G42</f>
        <v>870.7300069272577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[1]Стр.7!$E$53</f>
        <v>1406.2195137631704</v>
      </c>
      <c r="E43" s="9">
        <f>[2]Стр.7!$E$53</f>
        <v>780.13263707549174</v>
      </c>
      <c r="F43" s="9">
        <f t="shared" si="0"/>
        <v>988.82826263805123</v>
      </c>
      <c r="G43" s="52">
        <f>F43*I12</f>
        <v>1244.9415693816602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[1]Стр.7!$E$54</f>
        <v>6746.2556630429126</v>
      </c>
      <c r="E44" s="9">
        <f>[2]Стр.7!$E$54</f>
        <v>13473.506098745172</v>
      </c>
      <c r="F44" s="9">
        <f t="shared" si="0"/>
        <v>11231.089286844421</v>
      </c>
      <c r="G44" s="52">
        <f>F44*I12</f>
        <v>14140.018495555081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[1]Стр.7!$E$55</f>
        <v>1064.4092268356619</v>
      </c>
      <c r="E45" s="9">
        <f>[2]Стр.7!$E$55</f>
        <v>590.50551420426291</v>
      </c>
      <c r="F45" s="9">
        <f t="shared" si="0"/>
        <v>748.47341841472928</v>
      </c>
      <c r="G45" s="52">
        <f>F45*I12</f>
        <v>942.33317085392139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[1]Стр.7!$E$56</f>
        <v>474.93639867822151</v>
      </c>
      <c r="E46" s="9">
        <f>[2]Стр.7!$E$56</f>
        <v>263.48189704212803</v>
      </c>
      <c r="F46" s="9">
        <f t="shared" si="0"/>
        <v>333.96673092082585</v>
      </c>
      <c r="G46" s="52">
        <f>F46*I12</f>
        <v>420.46640637538371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[1]Стр.7!$E$57</f>
        <v>1799.0015101447746</v>
      </c>
      <c r="E47" s="9">
        <f>[2]Стр.7!$E$57</f>
        <v>998.03748879593832</v>
      </c>
      <c r="F47" s="9">
        <f t="shared" si="0"/>
        <v>1265.0254959122171</v>
      </c>
      <c r="G47" s="52">
        <f>F47*I12</f>
        <v>1592.6757817249359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[1]Стр.7!$E$58</f>
        <v>725.59727575839463</v>
      </c>
      <c r="E48" s="9">
        <f>[2]Стр.7!$E$58</f>
        <v>805.08357429539001</v>
      </c>
      <c r="F48" s="9">
        <f t="shared" si="0"/>
        <v>778.58814144972484</v>
      </c>
      <c r="G48" s="52">
        <f>F48*I12</f>
        <v>980.24781384426296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[1]Стр.7!$E$59</f>
        <v>2132.1499379493675</v>
      </c>
      <c r="E49" s="9">
        <f>[2]Стр.7!$E$59</f>
        <v>532.28666069116798</v>
      </c>
      <c r="F49" s="9">
        <f t="shared" si="0"/>
        <v>1065.5744197772344</v>
      </c>
      <c r="G49" s="52">
        <f>F49*I12</f>
        <v>1341.5655079591916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[1]Стр.7!$E$60</f>
        <v>692.9487298335456</v>
      </c>
      <c r="E50" s="9">
        <f>[2]Стр.7!$E$60</f>
        <v>0</v>
      </c>
      <c r="F50" s="9">
        <f t="shared" si="0"/>
        <v>230.9829099445152</v>
      </c>
      <c r="G50" s="52">
        <f>F50*I12</f>
        <v>290.80906894742083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[1]Стр.7!$E$61</f>
        <v>49.972264170688327</v>
      </c>
      <c r="E51" s="9">
        <f>[2]Стр.7!$E$61</f>
        <v>0</v>
      </c>
      <c r="F51" s="9">
        <f t="shared" si="0"/>
        <v>16.657421390229441</v>
      </c>
      <c r="G51" s="52">
        <f>F51*I12</f>
        <v>20.971807856785134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[1]Стр.7!$E$65</f>
        <v>0</v>
      </c>
      <c r="E52" s="9">
        <f>[2]Стр.7!$E$62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[1]Стр.7!$E$64</f>
        <v>472.57500590651824</v>
      </c>
      <c r="E53" s="9">
        <f>[2]Стр.7!$E$63</f>
        <v>0</v>
      </c>
      <c r="F53" s="9">
        <f t="shared" si="0"/>
        <v>157.5250019688394</v>
      </c>
      <c r="G53" s="52">
        <f>F53*I12</f>
        <v>198.32505863530272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[1]Стр.7!$E$63</f>
        <v>110.26038156215228</v>
      </c>
      <c r="E54" s="9">
        <f>[2]Стр.7!$E$64</f>
        <v>0</v>
      </c>
      <c r="F54" s="9">
        <f t="shared" si="0"/>
        <v>36.753460520717425</v>
      </c>
      <c r="G54" s="52">
        <f>F54*I12</f>
        <v>46.272859049152444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[1]Стр.7!$E$69</f>
        <v>98.338169060769133</v>
      </c>
      <c r="E55" s="9">
        <f>[2]Стр.7!$E$65</f>
        <v>98.196509727350133</v>
      </c>
      <c r="F55" s="9">
        <f t="shared" si="0"/>
        <v>98.243729505156466</v>
      </c>
      <c r="G55" s="52">
        <f>F55*I12</f>
        <v>123.68952973265294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[1]Стр.7!$E$68</f>
        <v>98.338169060769133</v>
      </c>
      <c r="E56" s="9">
        <f>[2]Стр.7!$E$66</f>
        <v>98.196509727350133</v>
      </c>
      <c r="F56" s="9">
        <f t="shared" si="0"/>
        <v>98.243729505156466</v>
      </c>
      <c r="G56" s="52">
        <f>F56*I12</f>
        <v>123.68952973265294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[1]Стр.7!$E$66</f>
        <v>464.67289611759884</v>
      </c>
      <c r="E57" s="9">
        <f>[2]Стр.7!$E$67</f>
        <v>541.58088212739892</v>
      </c>
      <c r="F57" s="9">
        <f t="shared" si="0"/>
        <v>515.94488679079882</v>
      </c>
      <c r="G57" s="52">
        <f>F57*I12</f>
        <v>649.57815360390248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[1]Стр.7!$E$67</f>
        <v>16.175644932912085</v>
      </c>
      <c r="E58" s="9">
        <f>[2]Стр.7!$E$68</f>
        <v>161.65526409096452</v>
      </c>
      <c r="F58" s="9">
        <f t="shared" si="0"/>
        <v>113.16205770494705</v>
      </c>
      <c r="G58" s="52">
        <f>F58*I12</f>
        <v>142.47180732658958</v>
      </c>
      <c r="H58" s="79"/>
      <c r="I58" s="79"/>
      <c r="J58" s="6"/>
    </row>
    <row r="59" spans="1:10" ht="15.75" customHeight="1">
      <c r="A59" s="7" t="s">
        <v>100</v>
      </c>
      <c r="B59" s="8" t="s">
        <v>157</v>
      </c>
      <c r="C59" s="8"/>
      <c r="D59" s="9">
        <f>[1]Стр.7!$E$71</f>
        <v>13105.388458996149</v>
      </c>
      <c r="E59" s="9">
        <v>0</v>
      </c>
      <c r="F59" s="9">
        <v>0</v>
      </c>
      <c r="G59" s="54">
        <v>964.26</v>
      </c>
      <c r="H59" s="76"/>
      <c r="I59" s="79"/>
      <c r="J59" s="6"/>
    </row>
    <row r="60" spans="1:10" ht="15">
      <c r="A60" s="7" t="s">
        <v>101</v>
      </c>
      <c r="B60" s="8" t="s">
        <v>205</v>
      </c>
      <c r="C60" s="8"/>
      <c r="D60" s="9">
        <f>[1]Стр.7!$E$72</f>
        <v>434.53686712657873</v>
      </c>
      <c r="E60" s="9">
        <v>0</v>
      </c>
      <c r="F60" s="9">
        <f>D60</f>
        <v>434.53686712657873</v>
      </c>
      <c r="G60" s="52">
        <v>337.32</v>
      </c>
      <c r="H60" s="76"/>
      <c r="I60" s="76"/>
      <c r="J60" s="6"/>
    </row>
    <row r="61" spans="1:10" ht="15">
      <c r="A61" s="35" t="s">
        <v>102</v>
      </c>
      <c r="B61" s="8" t="s">
        <v>206</v>
      </c>
      <c r="C61" s="8"/>
      <c r="D61" s="12">
        <f>[1]Стр.7!$E$73</f>
        <v>2251.8788904219291</v>
      </c>
      <c r="E61" s="12">
        <v>0</v>
      </c>
      <c r="F61" s="12">
        <f>D61</f>
        <v>2251.8788904219291</v>
      </c>
      <c r="G61" s="52">
        <v>2571.83</v>
      </c>
      <c r="H61" s="76"/>
      <c r="I61" s="76"/>
      <c r="J61" s="6"/>
    </row>
    <row r="62" spans="1:10">
      <c r="A62" s="25" t="s">
        <v>107</v>
      </c>
      <c r="B62" s="8" t="s">
        <v>207</v>
      </c>
      <c r="C62" s="15"/>
      <c r="D62" s="16">
        <f>[1]Стр.7!$E$74</f>
        <v>3975.7789599772577</v>
      </c>
      <c r="E62" s="16">
        <v>0</v>
      </c>
      <c r="F62" s="14">
        <f>D62</f>
        <v>3975.7789599772577</v>
      </c>
      <c r="G62" s="52">
        <v>3687.83</v>
      </c>
      <c r="H62" s="80"/>
      <c r="I62" s="78"/>
    </row>
    <row r="63" spans="1:10">
      <c r="A63" s="25" t="s">
        <v>115</v>
      </c>
      <c r="B63" s="8" t="s">
        <v>208</v>
      </c>
      <c r="C63" s="36"/>
      <c r="D63" s="16">
        <f>[1]Стр.7!$E$75</f>
        <v>1057.7622466456046</v>
      </c>
      <c r="E63" s="16">
        <v>0</v>
      </c>
      <c r="F63" s="14">
        <f>D63</f>
        <v>1057.7622466456046</v>
      </c>
      <c r="G63" s="52">
        <v>0</v>
      </c>
      <c r="H63" s="82"/>
      <c r="I63" s="78"/>
    </row>
    <row r="64" spans="1:10">
      <c r="A64" s="25" t="s">
        <v>116</v>
      </c>
      <c r="B64" s="8" t="s">
        <v>209</v>
      </c>
      <c r="C64" s="36"/>
      <c r="D64" s="16">
        <v>0</v>
      </c>
      <c r="E64" s="16">
        <f>[2]Стр.7!$E$69</f>
        <v>3363.5821215849301</v>
      </c>
      <c r="F64" s="14">
        <f t="shared" ref="F64" si="1">D64</f>
        <v>0</v>
      </c>
      <c r="G64" s="52">
        <v>0</v>
      </c>
      <c r="H64" s="78"/>
      <c r="I64" s="78"/>
    </row>
    <row r="65" spans="1:9">
      <c r="A65" s="25" t="s">
        <v>168</v>
      </c>
      <c r="B65" s="8" t="s">
        <v>210</v>
      </c>
      <c r="C65" s="36"/>
      <c r="D65" s="16">
        <v>0</v>
      </c>
      <c r="E65" s="16">
        <f>[2]Стр.7!$E$70</f>
        <v>3814.515178938736</v>
      </c>
      <c r="F65" s="14">
        <f>E65</f>
        <v>3814.515178938736</v>
      </c>
      <c r="G65" s="55">
        <v>0</v>
      </c>
      <c r="H65" s="80"/>
      <c r="I65" s="78"/>
    </row>
    <row r="66" spans="1:9">
      <c r="A66" s="25" t="s">
        <v>171</v>
      </c>
      <c r="B66" s="8" t="s">
        <v>283</v>
      </c>
      <c r="C66" s="36"/>
      <c r="D66" s="16">
        <v>0</v>
      </c>
      <c r="E66" s="16">
        <v>0</v>
      </c>
      <c r="F66" s="14">
        <v>0</v>
      </c>
      <c r="G66" s="55">
        <v>17050.560000000001</v>
      </c>
      <c r="H66" s="80">
        <f>SUM(H13:H65)</f>
        <v>67340.569824308841</v>
      </c>
      <c r="I66" s="80">
        <f>SUM(I13:I65)</f>
        <v>94872.060000000027</v>
      </c>
    </row>
    <row r="67" spans="1:9">
      <c r="A67" s="125"/>
      <c r="B67" s="125"/>
      <c r="C67" s="125"/>
      <c r="D67" s="125"/>
      <c r="E67" s="125"/>
      <c r="F67" s="125"/>
      <c r="G67" s="56"/>
    </row>
    <row r="68" spans="1:9" ht="15.75" customHeight="1">
      <c r="B68" s="8" t="s">
        <v>209</v>
      </c>
      <c r="C68" s="19"/>
      <c r="D68" s="9">
        <f>E64</f>
        <v>3363.5821215849301</v>
      </c>
      <c r="E68" s="18" t="s">
        <v>131</v>
      </c>
      <c r="F68" s="18"/>
      <c r="G68" s="63"/>
    </row>
    <row r="69" spans="1:9" ht="15" customHeight="1">
      <c r="B69" s="8" t="s">
        <v>157</v>
      </c>
      <c r="C69" s="19"/>
      <c r="D69" s="9">
        <f>D59</f>
        <v>13105.388458996149</v>
      </c>
      <c r="E69" s="18" t="s">
        <v>121</v>
      </c>
      <c r="F69" s="18"/>
      <c r="G69" s="63"/>
    </row>
    <row r="70" spans="1:9">
      <c r="B70" s="29"/>
      <c r="C70" s="29"/>
      <c r="D70" s="30"/>
      <c r="E70" s="18"/>
      <c r="F70" s="18"/>
    </row>
    <row r="71" spans="1:9">
      <c r="D71" s="2" t="s">
        <v>126</v>
      </c>
    </row>
  </sheetData>
  <mergeCells count="11">
    <mergeCell ref="G10:G11"/>
    <mergeCell ref="A67:F67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28515625" style="2" customWidth="1"/>
    <col min="8" max="8" width="16.28515625" style="2" customWidth="1"/>
    <col min="9" max="9" width="11.28515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213</v>
      </c>
      <c r="E6" s="28"/>
      <c r="F6" s="28"/>
    </row>
    <row r="7" spans="1:10">
      <c r="A7" s="27" t="s">
        <v>211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212</v>
      </c>
      <c r="E9" s="26">
        <f>[1]ТАРИФ.!$P$21</f>
        <v>293.39999999999998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SUM(D13:D61)</f>
        <v>48194.899788087714</v>
      </c>
      <c r="E12" s="23">
        <f>SUM(E13:E61)</f>
        <v>59428.097702922896</v>
      </c>
      <c r="F12" s="23">
        <f>SUM(F13:F61)</f>
        <v>43775.887031159946</v>
      </c>
      <c r="G12" s="53">
        <f>SUM(G13:G67)</f>
        <v>61711.879999999983</v>
      </c>
      <c r="H12" s="51">
        <v>61711.88</v>
      </c>
      <c r="I12" s="51">
        <f>(H12-G59-G60-G61-G62)/(F12-F59-F60-F61-F62)</f>
        <v>0.96930645790904146</v>
      </c>
    </row>
    <row r="13" spans="1:10" ht="15">
      <c r="A13" s="7">
        <v>1</v>
      </c>
      <c r="B13" s="8" t="s">
        <v>6</v>
      </c>
      <c r="C13" s="8"/>
      <c r="D13" s="9">
        <f>[1]Стр.8А!$E$23</f>
        <v>9123.5337349952115</v>
      </c>
      <c r="E13" s="9">
        <f>[2]Стр.8А!$E$23</f>
        <v>8947.0735401997772</v>
      </c>
      <c r="F13" s="9">
        <f>(E13/12*8)+(D13/12*4)</f>
        <v>9005.8936051315886</v>
      </c>
      <c r="G13" s="52">
        <f>F13*I12</f>
        <v>8729.4708306957873</v>
      </c>
      <c r="H13" s="76">
        <f>F13</f>
        <v>9005.8936051315886</v>
      </c>
      <c r="I13" s="76">
        <f>G13</f>
        <v>8729.4708306957873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[1]Стр.8А!$E$25</f>
        <v>0</v>
      </c>
      <c r="E14" s="9">
        <f>[2]Стр.8А!$E$24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161.61279999999999</v>
      </c>
      <c r="I14" s="76">
        <f>G14+G15</f>
        <v>156.65233072076234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[1]Стр.8А!$E$26</f>
        <v>0</v>
      </c>
      <c r="E15" s="9">
        <f>[2]Стр.8А!$E$25</f>
        <v>242.41919999999999</v>
      </c>
      <c r="F15" s="9">
        <f t="shared" si="0"/>
        <v>161.61279999999999</v>
      </c>
      <c r="G15" s="52">
        <f>F15*I12</f>
        <v>156.65233072076234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[1]Стр.8А!$E$27</f>
        <v>446.32821630674562</v>
      </c>
      <c r="E16" s="9">
        <f>[2]Стр.8А!$E$26</f>
        <v>244.51918475500497</v>
      </c>
      <c r="F16" s="9">
        <f t="shared" si="0"/>
        <v>311.78886193891856</v>
      </c>
      <c r="G16" s="52">
        <f>F16*I12</f>
        <v>302.21895738150431</v>
      </c>
      <c r="H16" s="76">
        <f>F43+F44+F45+F46+F47+F48+F49+F50+F51+F16</f>
        <v>15332.121941465835</v>
      </c>
      <c r="I16" s="76">
        <f>G43+G44+G45+G46+G47+G48+G49+G50+G51+G16</f>
        <v>14861.524811311743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[1]Стр.8А!$E$28</f>
        <v>37.085031959356186</v>
      </c>
      <c r="E17" s="9">
        <f>[2]Стр.8А!$E$27</f>
        <v>132.02690079187826</v>
      </c>
      <c r="F17" s="9">
        <f t="shared" si="0"/>
        <v>100.37961118103757</v>
      </c>
      <c r="G17" s="52">
        <f>F17*I12</f>
        <v>97.298605360178342</v>
      </c>
      <c r="H17" s="76">
        <f>F17+F18+F19+F20+F21+F22+F23+F24+F59+F60+F61</f>
        <v>6364.1345778659916</v>
      </c>
      <c r="I17" s="76">
        <f>G17+G18+G19+G20+G21+G22+G23+G24+G59+G60+G61</f>
        <v>19510.136745327738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[1]Стр.8А!$E$29</f>
        <v>133.50611505368224</v>
      </c>
      <c r="E18" s="9">
        <f>[2]Стр.8А!$E$28</f>
        <v>601.56093434802119</v>
      </c>
      <c r="F18" s="9">
        <f t="shared" si="0"/>
        <v>445.54266124990818</v>
      </c>
      <c r="G18" s="52">
        <f>F18*I12</f>
        <v>431.86737882351645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[1]Стр.8А!$E$30</f>
        <v>199.88905668275373</v>
      </c>
      <c r="E19" s="9">
        <f>[2]Стр.8А!$E$29</f>
        <v>1443.746242435248</v>
      </c>
      <c r="F19" s="9">
        <f t="shared" si="0"/>
        <v>1029.1271805177498</v>
      </c>
      <c r="G19" s="52">
        <f>F19*I12</f>
        <v>997.5396220855788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[1]Стр.8А!$E$31</f>
        <v>133.50611505368224</v>
      </c>
      <c r="E20" s="9">
        <f>[2]Стр.8А!$E$30</f>
        <v>4964.7773964443886</v>
      </c>
      <c r="F20" s="9">
        <f t="shared" si="0"/>
        <v>3354.3536359808199</v>
      </c>
      <c r="G20" s="52">
        <f>F20*I12</f>
        <v>3251.396641466883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[1]Стр.8А!$E$32</f>
        <v>480.62201419325652</v>
      </c>
      <c r="E21" s="9">
        <f>[2]Стр.8А!$E$31</f>
        <v>0</v>
      </c>
      <c r="F21" s="9">
        <f t="shared" si="0"/>
        <v>160.20733806441885</v>
      </c>
      <c r="G21" s="52">
        <f>F21*I12</f>
        <v>155.29000739025818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[1]Стр.8А!$E$33</f>
        <v>480.62201419325652</v>
      </c>
      <c r="E22" s="9">
        <f>[2]Стр.8А!$E$32</f>
        <v>0</v>
      </c>
      <c r="F22" s="9">
        <f t="shared" si="0"/>
        <v>160.20733806441885</v>
      </c>
      <c r="G22" s="52">
        <f>F22*I12</f>
        <v>155.29000739025818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[1]Стр.8А!$E$34</f>
        <v>267.01223010736464</v>
      </c>
      <c r="E23" s="9">
        <f>[2]Стр.8А!$E$33</f>
        <v>1232.8813918343146</v>
      </c>
      <c r="F23" s="9">
        <f t="shared" si="0"/>
        <v>910.925004591998</v>
      </c>
      <c r="G23" s="52">
        <f>F23*I12</f>
        <v>882.96548962184693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[1]Стр.8А!$E$35</f>
        <v>240.31100709662823</v>
      </c>
      <c r="E24" s="9">
        <f>[2]Стр.8А!$E$34</f>
        <v>184.93220877514665</v>
      </c>
      <c r="F24" s="9">
        <f t="shared" si="0"/>
        <v>203.39180821564051</v>
      </c>
      <c r="G24" s="52">
        <f>F24*I12</f>
        <v>197.14899318921758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[1]Стр.8А!$E$36</f>
        <v>0</v>
      </c>
      <c r="E25" s="9">
        <f>[2]Стр.8А!$E$35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F25+F26+F27+F28+F29+F30+F31+F32+F33+F34+F35+F36+F37+F38+F39+F52+F53+F54+F62</f>
        <v>11349.481068106967</v>
      </c>
      <c r="I25" s="76">
        <f>G25+G26+G27+G28+G29+G30+G31+G32+G33+G34+G35+G36+G37+G38+G39+G52+G53+G54+G62</f>
        <v>16939.415293232487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[1]Стр.8А!$E$37</f>
        <v>2670.1223010736467</v>
      </c>
      <c r="E26" s="9">
        <f>[2]Стр.8А!$E$36</f>
        <v>2420.7772692791873</v>
      </c>
      <c r="F26" s="9">
        <f t="shared" si="0"/>
        <v>2503.8922798773406</v>
      </c>
      <c r="G26" s="52">
        <f>F26*I12</f>
        <v>2427.0389567936991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[1]Стр.8А!$E$38</f>
        <v>0</v>
      </c>
      <c r="E27" s="9">
        <f>[2]Стр.8А!$E$37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[1]Стр.8А!$E$39</f>
        <v>0</v>
      </c>
      <c r="E28" s="9">
        <f>[2]Стр.8А!$E$38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[1]Стр.8А!$E$40</f>
        <v>1335.0611505368224</v>
      </c>
      <c r="E29" s="9">
        <f>[2]Стр.8А!$E$39</f>
        <v>1452.4663615675129</v>
      </c>
      <c r="F29" s="9">
        <f t="shared" si="0"/>
        <v>1413.3312912239494</v>
      </c>
      <c r="G29" s="52">
        <f>F29*I12</f>
        <v>1369.9511477482984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[1]Стр.8А!$E$41</f>
        <v>859.44578084385773</v>
      </c>
      <c r="E30" s="9">
        <f>[2]Стр.8А!$E$40</f>
        <v>1748.3391389238536</v>
      </c>
      <c r="F30" s="9">
        <f t="shared" si="0"/>
        <v>1452.0413528971883</v>
      </c>
      <c r="G30" s="52">
        <f>F30*I12</f>
        <v>1407.4730605142261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[1]Стр.8А!$E$42</f>
        <v>2670.1223010736467</v>
      </c>
      <c r="E31" s="9">
        <f>[2]Стр.8А!$E$41</f>
        <v>2904.9327231350198</v>
      </c>
      <c r="F31" s="9">
        <f t="shared" si="0"/>
        <v>2826.6625824478956</v>
      </c>
      <c r="G31" s="52">
        <f>F31*I12</f>
        <v>2739.9022954965935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[1]Стр.8А!$E$43</f>
        <v>0</v>
      </c>
      <c r="E32" s="9">
        <f>[2]Стр.8А!$E$42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[1]Стр.8А!$E$44</f>
        <v>0</v>
      </c>
      <c r="E33" s="9">
        <f>[2]Стр.8А!$E$43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[1]Стр.8А!$E$45</f>
        <v>0</v>
      </c>
      <c r="E34" s="9">
        <f>[2]Стр.8А!$E$44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[1]Стр.8А!$E$46</f>
        <v>1128.7986639484243</v>
      </c>
      <c r="E35" s="9">
        <f>[2]Стр.8А!$E$45</f>
        <v>806.92575642639508</v>
      </c>
      <c r="F35" s="9">
        <f t="shared" si="0"/>
        <v>914.21672560040474</v>
      </c>
      <c r="G35" s="52">
        <f>F35*I12</f>
        <v>886.15617605293039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[1]Стр.8А!$E$47</f>
        <v>507.95939877679086</v>
      </c>
      <c r="E36" s="9">
        <f>[2]Стр.8А!$E$46</f>
        <v>242.07772692791869</v>
      </c>
      <c r="F36" s="9">
        <f t="shared" si="0"/>
        <v>330.70495087754273</v>
      </c>
      <c r="G36" s="52">
        <f>F36*I12</f>
        <v>320.55444454809452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[1]Стр.8А!$E$48</f>
        <v>92.555699475492446</v>
      </c>
      <c r="E37" s="9">
        <f>[2]Стр.8А!$E$47</f>
        <v>376.56535299898434</v>
      </c>
      <c r="F37" s="9">
        <f t="shared" si="0"/>
        <v>281.89546849115374</v>
      </c>
      <c r="G37" s="52">
        <f>F37*I12</f>
        <v>273.24309806377005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[1]Стр.8А!$E$49</f>
        <v>1354.5583967381078</v>
      </c>
      <c r="E38" s="9">
        <f>[2]Стр.8А!$E$48</f>
        <v>968.31090771167396</v>
      </c>
      <c r="F38" s="9">
        <f t="shared" si="0"/>
        <v>1097.0600707204853</v>
      </c>
      <c r="G38" s="52">
        <f>F38*I12</f>
        <v>1063.3874112635162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[1]Стр.8А!$E$50</f>
        <v>0</v>
      </c>
      <c r="E39" s="9">
        <f>[2]Стр.8А!$E$49</f>
        <v>726.23318078375644</v>
      </c>
      <c r="F39" s="9">
        <f t="shared" si="0"/>
        <v>484.15545385583761</v>
      </c>
      <c r="G39" s="52">
        <f>F39*I12</f>
        <v>469.29500805434634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[1]Стр.8А!$E$51</f>
        <v>0</v>
      </c>
      <c r="E40" s="9">
        <f>[2]Стр.8А!$E$50</f>
        <v>502.92910145494392</v>
      </c>
      <c r="F40" s="9">
        <f t="shared" si="0"/>
        <v>335.2860676366293</v>
      </c>
      <c r="G40" s="52">
        <f>F40*I12</f>
        <v>324.99495060711246</v>
      </c>
      <c r="H40" s="76">
        <f>F40+F41+F55+F56+F57+F58</f>
        <v>1126.0144527336752</v>
      </c>
      <c r="I40" s="76">
        <f>G40+G41+G55+G56+G57+G58</f>
        <v>1091.4530807336666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[1]Стр.8А!$E$52</f>
        <v>0</v>
      </c>
      <c r="E41" s="9">
        <f>[2]Стр.8А!$E$51</f>
        <v>25.146455072747202</v>
      </c>
      <c r="F41" s="9">
        <f t="shared" si="0"/>
        <v>16.764303381831468</v>
      </c>
      <c r="G41" s="52">
        <f>F41*I12</f>
        <v>16.249747530355624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[2]Стр.8А!$E$52</f>
        <v>654.94287878383398</v>
      </c>
      <c r="F42" s="9">
        <f t="shared" si="0"/>
        <v>436.6285858558893</v>
      </c>
      <c r="G42" s="52">
        <f>F42*I12</f>
        <v>423.22690797780587</v>
      </c>
      <c r="H42" s="76">
        <f>F42</f>
        <v>436.6285858558893</v>
      </c>
      <c r="I42" s="76">
        <f>G42</f>
        <v>423.22690797780587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[1]Стр.8А!$E$53</f>
        <v>624.98645056140913</v>
      </c>
      <c r="E43" s="9">
        <f>[2]Стр.8А!$E$53</f>
        <v>780.13263707549174</v>
      </c>
      <c r="F43" s="9">
        <f t="shared" si="0"/>
        <v>728.4172415707975</v>
      </c>
      <c r="G43" s="52">
        <f>F43*I12</f>
        <v>706.05953630686429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[1]Стр.8А!$E$54</f>
        <v>6746.2556630429126</v>
      </c>
      <c r="E44" s="9">
        <f>[2]Стр.8А!$E$54</f>
        <v>13473.506098745172</v>
      </c>
      <c r="F44" s="9">
        <f t="shared" si="0"/>
        <v>11231.089286844421</v>
      </c>
      <c r="G44" s="52">
        <f>F44*I12</f>
        <v>10886.367375091348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[1]Стр.8А!$E$55</f>
        <v>295.66922967657297</v>
      </c>
      <c r="E45" s="9">
        <f>[2]Стр.8А!$E$55</f>
        <v>590.50551420426291</v>
      </c>
      <c r="F45" s="9">
        <f t="shared" si="0"/>
        <v>492.22675269503293</v>
      </c>
      <c r="G45" s="52">
        <f>F45*I12</f>
        <v>477.11857014289211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[1]Стр.8А!$E$56</f>
        <v>211.08284385698718</v>
      </c>
      <c r="E46" s="9">
        <f>[2]Стр.8А!$E$56</f>
        <v>263.48189704212803</v>
      </c>
      <c r="F46" s="9">
        <f t="shared" si="0"/>
        <v>246.0155459804144</v>
      </c>
      <c r="G46" s="52">
        <f>F46*I12</f>
        <v>238.4644574648344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[1]Стр.8А!$E$57</f>
        <v>799.55622673101186</v>
      </c>
      <c r="E47" s="9">
        <f>[2]Стр.8А!$E$57</f>
        <v>998.03748879593832</v>
      </c>
      <c r="F47" s="9">
        <f t="shared" si="0"/>
        <v>931.87706810762938</v>
      </c>
      <c r="G47" s="52">
        <f>F47*I12</f>
        <v>903.27446009406879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[1]Стр.8А!$E$58</f>
        <v>322.48767811484248</v>
      </c>
      <c r="E48" s="9">
        <f>[2]Стр.8А!$E$58</f>
        <v>966.10028915446958</v>
      </c>
      <c r="F48" s="9">
        <f t="shared" si="0"/>
        <v>751.56275214126049</v>
      </c>
      <c r="G48" s="52">
        <f>F48*I12</f>
        <v>728.4946291744161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[1]Стр.8А!$E$59</f>
        <v>159.91124534620258</v>
      </c>
      <c r="E49" s="9">
        <f>[2]Стр.8А!$E$59</f>
        <v>532.28666069116798</v>
      </c>
      <c r="F49" s="9">
        <f t="shared" si="0"/>
        <v>408.16152224284622</v>
      </c>
      <c r="G49" s="52">
        <f>F49*I12</f>
        <v>395.63359937997569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[1]Стр.8А!$E$60</f>
        <v>692.9487298335456</v>
      </c>
      <c r="E50" s="9">
        <f>[2]Стр.8А!$E$60</f>
        <v>0</v>
      </c>
      <c r="F50" s="9">
        <f t="shared" si="0"/>
        <v>230.9829099445152</v>
      </c>
      <c r="G50" s="52">
        <f>F50*I12</f>
        <v>223.89322627584113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[1]Стр.8А!$E$61</f>
        <v>0</v>
      </c>
      <c r="E51" s="9">
        <f>[2]Стр.8А!$E$61</f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[1]Стр.8А!$E$65</f>
        <v>81.432485564426472</v>
      </c>
      <c r="E52" s="9">
        <f>[2]Стр.8А!$E$62</f>
        <v>0</v>
      </c>
      <c r="F52" s="9">
        <f t="shared" si="0"/>
        <v>27.144161854808825</v>
      </c>
      <c r="G52" s="52">
        <f>F52*I12</f>
        <v>26.311011380394458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[1]Стр.8А!$E$64</f>
        <v>0</v>
      </c>
      <c r="E53" s="9">
        <f>[2]Стр.8А!$E$63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[1]Стр.8А!$E$63</f>
        <v>55.130190781076074</v>
      </c>
      <c r="E54" s="9">
        <f>[2]Стр.8А!$E$64</f>
        <v>0</v>
      </c>
      <c r="F54" s="9">
        <f t="shared" si="0"/>
        <v>18.376730260358691</v>
      </c>
      <c r="G54" s="52">
        <f>F54*I12</f>
        <v>17.81268331661818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[1]Стр.8А!$E$69</f>
        <v>98.338169060769133</v>
      </c>
      <c r="E55" s="9">
        <f>[2]Стр.8А!$E$65</f>
        <v>98.196509727350133</v>
      </c>
      <c r="F55" s="9">
        <f t="shared" si="0"/>
        <v>98.243729505156466</v>
      </c>
      <c r="G55" s="52">
        <f>F55*I12</f>
        <v>95.2282814584172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[1]Стр.8А!$E$68</f>
        <v>98.338169060769133</v>
      </c>
      <c r="E56" s="9">
        <f>[2]Стр.8А!$E$66</f>
        <v>98.196509727350133</v>
      </c>
      <c r="F56" s="9">
        <f t="shared" si="0"/>
        <v>98.243729505156466</v>
      </c>
      <c r="G56" s="52">
        <f>F56*I12</f>
        <v>95.2282814584172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[1]Стр.8А!$E$66</f>
        <v>309.78193074506589</v>
      </c>
      <c r="E57" s="9">
        <f>[2]Стр.8А!$E$67</f>
        <v>541.58088212739892</v>
      </c>
      <c r="F57" s="9">
        <f t="shared" si="0"/>
        <v>464.31456499995454</v>
      </c>
      <c r="G57" s="52">
        <f>F57*I12</f>
        <v>450.06310635568332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[1]Стр.8А!$E$67</f>
        <v>16.175644932912085</v>
      </c>
      <c r="E58" s="9">
        <f>[2]Стр.8А!$E$68</f>
        <v>161.65526409096452</v>
      </c>
      <c r="F58" s="9">
        <f t="shared" si="0"/>
        <v>113.16205770494705</v>
      </c>
      <c r="G58" s="52">
        <f>F58*I12</f>
        <v>109.68871332368077</v>
      </c>
      <c r="H58" s="79"/>
      <c r="I58" s="79"/>
      <c r="J58" s="6"/>
    </row>
    <row r="59" spans="1:10" ht="21.75" customHeight="1">
      <c r="A59" s="7" t="s">
        <v>100</v>
      </c>
      <c r="B59" s="8" t="s">
        <v>157</v>
      </c>
      <c r="C59" s="8"/>
      <c r="D59" s="9">
        <f>[1]Стр.8А!$E$71</f>
        <v>11378.062962256001</v>
      </c>
      <c r="E59" s="9">
        <f>[2]Стр.8А!$E$71</f>
        <v>7526.0091930152266</v>
      </c>
      <c r="F59" s="9">
        <v>0</v>
      </c>
      <c r="G59" s="54">
        <v>13341.34</v>
      </c>
      <c r="H59" s="76"/>
      <c r="I59" s="79"/>
      <c r="J59" s="6"/>
    </row>
    <row r="60" spans="1:10" ht="15">
      <c r="A60" s="35" t="s">
        <v>101</v>
      </c>
      <c r="B60" s="11" t="s">
        <v>214</v>
      </c>
      <c r="C60" s="11"/>
      <c r="D60" s="12">
        <f>[1]Стр.8А!$E$72</f>
        <v>989.03776800000003</v>
      </c>
      <c r="E60" s="12">
        <f>[2]Стр.8А!$E$69</f>
        <v>2166.9526654784054</v>
      </c>
      <c r="F60" s="12">
        <v>0</v>
      </c>
      <c r="G60" s="52">
        <v>0</v>
      </c>
      <c r="H60" s="76"/>
      <c r="I60" s="76"/>
      <c r="J60" s="6"/>
    </row>
    <row r="61" spans="1:10" ht="15">
      <c r="A61" s="38" t="s">
        <v>102</v>
      </c>
      <c r="B61" s="13" t="s">
        <v>215</v>
      </c>
      <c r="C61" s="13"/>
      <c r="D61" s="14">
        <f>[1]Стр.8А!$E$73</f>
        <v>3154.6651724144799</v>
      </c>
      <c r="E61" s="14">
        <f>[2]Стр.8А!$E$70</f>
        <v>407.87224039796951</v>
      </c>
      <c r="F61" s="14">
        <v>0</v>
      </c>
      <c r="G61" s="55">
        <v>0</v>
      </c>
      <c r="H61" s="76"/>
      <c r="I61" s="76"/>
      <c r="J61" s="6"/>
    </row>
    <row r="62" spans="1:10" ht="15">
      <c r="A62" s="38" t="s">
        <v>107</v>
      </c>
      <c r="B62" s="13" t="s">
        <v>284</v>
      </c>
      <c r="C62" s="13"/>
      <c r="D62" s="14">
        <v>0</v>
      </c>
      <c r="E62" s="14">
        <v>0</v>
      </c>
      <c r="F62" s="14">
        <v>0</v>
      </c>
      <c r="G62" s="55">
        <v>5938.29</v>
      </c>
      <c r="H62" s="76">
        <f>SUM(H13:H61)</f>
        <v>43775.887031159953</v>
      </c>
      <c r="I62" s="76">
        <f>SUM(I13:I61)</f>
        <v>61711.87999999999</v>
      </c>
      <c r="J62" s="6"/>
    </row>
    <row r="63" spans="1:10">
      <c r="A63" s="125"/>
      <c r="B63" s="125"/>
      <c r="C63" s="125"/>
      <c r="D63" s="125"/>
      <c r="E63" s="125"/>
      <c r="F63" s="125"/>
      <c r="G63" s="56"/>
      <c r="H63" s="66"/>
    </row>
    <row r="64" spans="1:10" ht="15.75" customHeight="1">
      <c r="B64" s="8" t="s">
        <v>157</v>
      </c>
      <c r="C64" s="19"/>
      <c r="D64" s="9">
        <f>E59</f>
        <v>7526.0091930152266</v>
      </c>
      <c r="E64" s="18" t="s">
        <v>131</v>
      </c>
      <c r="F64" s="18"/>
      <c r="G64" s="63"/>
      <c r="H64" s="65"/>
    </row>
    <row r="65" spans="2:8" ht="15" customHeight="1">
      <c r="B65" s="11" t="s">
        <v>214</v>
      </c>
      <c r="C65" s="19"/>
      <c r="D65" s="12">
        <f>E60</f>
        <v>2166.9526654784054</v>
      </c>
      <c r="E65" s="18" t="s">
        <v>131</v>
      </c>
      <c r="F65" s="18"/>
      <c r="G65" s="63"/>
    </row>
    <row r="66" spans="2:8" ht="15" customHeight="1">
      <c r="B66" s="13" t="s">
        <v>215</v>
      </c>
      <c r="C66" s="29"/>
      <c r="D66" s="14">
        <f>E61</f>
        <v>407.87224039796951</v>
      </c>
      <c r="E66" s="18" t="s">
        <v>131</v>
      </c>
      <c r="F66" s="18"/>
      <c r="G66" s="63"/>
      <c r="H66" s="66"/>
    </row>
    <row r="67" spans="2:8" ht="15" customHeight="1">
      <c r="B67" s="8" t="s">
        <v>157</v>
      </c>
      <c r="C67" s="29"/>
      <c r="D67" s="14">
        <f>D59</f>
        <v>11378.062962256001</v>
      </c>
      <c r="E67" s="18" t="s">
        <v>173</v>
      </c>
      <c r="F67" s="18"/>
      <c r="G67" s="63"/>
      <c r="H67" s="66"/>
    </row>
    <row r="68" spans="2:8" ht="15" customHeight="1">
      <c r="B68" s="11" t="s">
        <v>214</v>
      </c>
      <c r="C68" s="29"/>
      <c r="D68" s="14">
        <f>D60</f>
        <v>989.03776800000003</v>
      </c>
      <c r="E68" s="18" t="s">
        <v>121</v>
      </c>
      <c r="F68" s="18"/>
    </row>
    <row r="69" spans="2:8" ht="15" customHeight="1">
      <c r="B69" s="13" t="s">
        <v>215</v>
      </c>
      <c r="C69" s="29"/>
      <c r="D69" s="14">
        <f>D61</f>
        <v>3154.6651724144799</v>
      </c>
      <c r="E69" s="18" t="s">
        <v>173</v>
      </c>
      <c r="F69" s="18"/>
    </row>
    <row r="70" spans="2:8">
      <c r="B70" s="29"/>
      <c r="C70" s="29"/>
      <c r="D70" s="30"/>
      <c r="E70" s="18"/>
      <c r="F70" s="18"/>
    </row>
    <row r="71" spans="2:8">
      <c r="D71" s="2" t="s">
        <v>126</v>
      </c>
    </row>
  </sheetData>
  <mergeCells count="11">
    <mergeCell ref="G10:G11"/>
    <mergeCell ref="A63:F63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2.7109375" style="2" customWidth="1"/>
    <col min="8" max="8" width="16" style="2" customWidth="1"/>
    <col min="9" max="9" width="11.28515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218</v>
      </c>
      <c r="E6" s="28"/>
      <c r="F6" s="28"/>
    </row>
    <row r="7" spans="1:10">
      <c r="A7" s="27" t="s">
        <v>216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217</v>
      </c>
      <c r="E9" s="26">
        <f>[1]ТАРИФ.!$Q$21</f>
        <v>486.5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SUM(D13:D62)</f>
        <v>82648.667960848601</v>
      </c>
      <c r="E12" s="23">
        <f>SUM(E13:E62)</f>
        <v>58525.357788542664</v>
      </c>
      <c r="F12" s="23">
        <f>SUM(F13:F62)</f>
        <v>59246.146612244876</v>
      </c>
      <c r="G12" s="53">
        <f>SUM(G13:G66)</f>
        <v>99233.57</v>
      </c>
      <c r="H12" s="51">
        <v>99233.57</v>
      </c>
      <c r="I12" s="51">
        <f>(H12-G59-G60-G61-G62-G63-G64-G65-G66)/(F12-F59-F60-F61-F62-F63-F64-F65-F66)</f>
        <v>1.4887723656459548</v>
      </c>
    </row>
    <row r="13" spans="1:10" ht="15">
      <c r="A13" s="7">
        <v>1</v>
      </c>
      <c r="B13" s="8" t="s">
        <v>6</v>
      </c>
      <c r="C13" s="8"/>
      <c r="D13" s="9">
        <f>[1]Стр.9!$E$23</f>
        <v>15128.149836656974</v>
      </c>
      <c r="E13" s="9">
        <f>[2]Стр.9!$E$23</f>
        <v>14694.853618710187</v>
      </c>
      <c r="F13" s="9">
        <f>(E13/12*8)+(D13/12*4)</f>
        <v>14839.285691359117</v>
      </c>
      <c r="G13" s="52">
        <f>F13*I12</f>
        <v>22092.318463220879</v>
      </c>
      <c r="H13" s="76">
        <f>F13</f>
        <v>14839.285691359117</v>
      </c>
      <c r="I13" s="76">
        <f>G13</f>
        <v>22092.318463220879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[1]Стр.9!$E$25</f>
        <v>1698.8663986950248</v>
      </c>
      <c r="E14" s="9">
        <f>[2]Стр.9!$E$24</f>
        <v>0</v>
      </c>
      <c r="F14" s="9">
        <f t="shared" ref="F14:F58" si="0">(E14/12*8)+(D14/12*4)</f>
        <v>566.28879956500828</v>
      </c>
      <c r="G14" s="52">
        <f>F14*I12</f>
        <v>843.07511576720538</v>
      </c>
      <c r="H14" s="76">
        <f>F14+F15</f>
        <v>727.90159956500827</v>
      </c>
      <c r="I14" s="76">
        <f>G14+G15</f>
        <v>1083.6797863418719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[1]Стр.9!$E$26</f>
        <v>0</v>
      </c>
      <c r="E15" s="9">
        <f>[2]Стр.9!$E$25</f>
        <v>242.41919999999999</v>
      </c>
      <c r="F15" s="9">
        <f t="shared" si="0"/>
        <v>161.61279999999999</v>
      </c>
      <c r="G15" s="52">
        <f>F15*I12</f>
        <v>240.60467057466656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[1]Стр.9!$E$27</f>
        <v>478.72271112316696</v>
      </c>
      <c r="E16" s="9">
        <f>[2]Стр.9!$E$26</f>
        <v>122.25959237750257</v>
      </c>
      <c r="F16" s="9">
        <f t="shared" si="0"/>
        <v>241.0806319593907</v>
      </c>
      <c r="G16" s="52">
        <f>F16*I12</f>
        <v>358.91418275360388</v>
      </c>
      <c r="H16" s="76">
        <f>F16+F43+F44+F45+F46+F47+F48+F49+F50+F51</f>
        <v>15715.71424198004</v>
      </c>
      <c r="I16" s="76">
        <f>G16+G43+G44+G45+G46+G47+G48+G49+G50+G51</f>
        <v>23397.121069848446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[1]Стр.9!$E$28</f>
        <v>148.34012783742489</v>
      </c>
      <c r="E17" s="9">
        <f>[2]Стр.9!$E$27</f>
        <v>132.02690079187826</v>
      </c>
      <c r="F17" s="9">
        <f t="shared" si="0"/>
        <v>137.4646431403938</v>
      </c>
      <c r="G17" s="52">
        <f>F17*I12</f>
        <v>204.65356196080106</v>
      </c>
      <c r="H17" s="76">
        <f>F17+F18+F19+F20+F21+F22+F23+F24++F59+F60+F61+F62</f>
        <v>12348.161189114591</v>
      </c>
      <c r="I17" s="76">
        <f>G17+G18+G19+G20+G21+G22+G23+G24++G59+G60+G61+G62</f>
        <v>29413.145297576841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[1]Стр.9!$E$29</f>
        <v>445.02038351227475</v>
      </c>
      <c r="E18" s="9">
        <f>[2]Стр.9!$E$28</f>
        <v>300.78046717401037</v>
      </c>
      <c r="F18" s="9">
        <f t="shared" si="0"/>
        <v>348.8604392867652</v>
      </c>
      <c r="G18" s="52">
        <f>F18*I12</f>
        <v>519.37378147724439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[1]Стр.9!$E$30</f>
        <v>999.44528341376633</v>
      </c>
      <c r="E19" s="9">
        <f>[2]Стр.9!$E$29</f>
        <v>1443.746242435248</v>
      </c>
      <c r="F19" s="9">
        <f t="shared" si="0"/>
        <v>1295.6459227614207</v>
      </c>
      <c r="G19" s="52">
        <f>F19*I12</f>
        <v>1928.9218454690563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[1]Стр.9!$E$31</f>
        <v>400.51834516104748</v>
      </c>
      <c r="E20" s="9">
        <f>[2]Стр.9!$E$30</f>
        <v>4964.7773964443886</v>
      </c>
      <c r="F20" s="9">
        <f t="shared" si="0"/>
        <v>3443.3577126832752</v>
      </c>
      <c r="G20" s="52">
        <f>F20*I12</f>
        <v>5126.3758076767235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[1]Стр.9!$E$32</f>
        <v>1068.0489204294586</v>
      </c>
      <c r="E21" s="9">
        <f>[2]Стр.9!$E$31</f>
        <v>0</v>
      </c>
      <c r="F21" s="9">
        <f t="shared" si="0"/>
        <v>356.01630680981953</v>
      </c>
      <c r="G21" s="52">
        <f>F21*I12</f>
        <v>530.02723929779108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[1]Стр.9!$E$33</f>
        <v>0</v>
      </c>
      <c r="E22" s="9">
        <f>[2]Стр.9!$E$32</f>
        <v>0</v>
      </c>
      <c r="F22" s="9">
        <f t="shared" si="0"/>
        <v>0</v>
      </c>
      <c r="G22" s="52">
        <f>F22*I12</f>
        <v>0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[1]Стр.9!$E$34</f>
        <v>534.0244602147294</v>
      </c>
      <c r="E23" s="9">
        <f>[2]Стр.9!$E$33</f>
        <v>1232.8813918343146</v>
      </c>
      <c r="F23" s="9">
        <f t="shared" si="0"/>
        <v>999.92908129445289</v>
      </c>
      <c r="G23" s="52">
        <f>F23*I12</f>
        <v>1488.666783836929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[1]Стр.9!$E$35</f>
        <v>534.0244602147294</v>
      </c>
      <c r="E24" s="9">
        <f>[2]Стр.9!$E$34</f>
        <v>61.644069591715692</v>
      </c>
      <c r="F24" s="9">
        <f t="shared" si="0"/>
        <v>219.10419979938692</v>
      </c>
      <c r="G24" s="52">
        <f>F24*I12</f>
        <v>326.19627785829721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[1]Стр.9!$E$36</f>
        <v>0</v>
      </c>
      <c r="E25" s="9">
        <f>[2]Стр.9!$E$35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</f>
        <v>13586.518642657331</v>
      </c>
      <c r="I25" s="76">
        <f>G25+G26+G27+G28+G29+G30+G31+G32+G33+G34+G35+G36+G37+G38+G39+G52+G53+G54</f>
        <v>20227.233500521819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[1]Стр.9!$E$37</f>
        <v>5340.2446021472942</v>
      </c>
      <c r="E26" s="9">
        <f>[2]Стр.9!$E$36</f>
        <v>4841.5545385583746</v>
      </c>
      <c r="F26" s="9">
        <f t="shared" si="0"/>
        <v>5007.7845597546811</v>
      </c>
      <c r="G26" s="52">
        <f>F26*I12</f>
        <v>7455.4512656712632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[1]Стр.9!$E$38</f>
        <v>0</v>
      </c>
      <c r="E27" s="9">
        <f>[2]Стр.9!$E$37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[1]Стр.9!$E$39</f>
        <v>0</v>
      </c>
      <c r="E28" s="9">
        <f>[2]Стр.9!$E$38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[1]Стр.9!$E$40</f>
        <v>2670.1223010736467</v>
      </c>
      <c r="E29" s="9">
        <f>[2]Стр.9!$E$39</f>
        <v>0</v>
      </c>
      <c r="F29" s="9">
        <f t="shared" si="0"/>
        <v>890.04076702454893</v>
      </c>
      <c r="G29" s="52">
        <f>F29*I12</f>
        <v>1325.0680982444778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[1]Стр.9!$E$41</f>
        <v>1718.8915616877116</v>
      </c>
      <c r="E30" s="9">
        <f>[2]Стр.9!$E$40</f>
        <v>2098.0069667086236</v>
      </c>
      <c r="F30" s="9">
        <f t="shared" si="0"/>
        <v>1971.6351650349864</v>
      </c>
      <c r="G30" s="52">
        <f>F30*I12</f>
        <v>2935.3159488398892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[1]Стр.9!$E$42</f>
        <v>5340.2446021472942</v>
      </c>
      <c r="E31" s="9">
        <f>[2]Стр.9!$E$41</f>
        <v>2904.9327231350198</v>
      </c>
      <c r="F31" s="9">
        <f t="shared" si="0"/>
        <v>3716.7033494724446</v>
      </c>
      <c r="G31" s="52">
        <f>F31*I12</f>
        <v>5533.3252379983351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[1]Стр.9!$E$43</f>
        <v>0</v>
      </c>
      <c r="E32" s="9">
        <f>[2]Стр.9!$E$42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[1]Стр.9!$E$44</f>
        <v>0</v>
      </c>
      <c r="E33" s="9">
        <f>[2]Стр.9!$E$43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[1]Стр.9!$E$45</f>
        <v>0</v>
      </c>
      <c r="E34" s="9">
        <f>[2]Стр.9!$E$44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[1]Стр.9!$E$46</f>
        <v>0</v>
      </c>
      <c r="E35" s="9">
        <f>[2]Стр.9!$E$45</f>
        <v>0</v>
      </c>
      <c r="F35" s="9">
        <f t="shared" si="0"/>
        <v>0</v>
      </c>
      <c r="G35" s="52">
        <f>F35*I12</f>
        <v>0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[1]Стр.9!$E$47</f>
        <v>507.95939877679086</v>
      </c>
      <c r="E36" s="9">
        <f>[2]Стр.9!$E$46</f>
        <v>242.07772692791869</v>
      </c>
      <c r="F36" s="9">
        <f t="shared" si="0"/>
        <v>330.70495087754273</v>
      </c>
      <c r="G36" s="52">
        <f>F36*I12</f>
        <v>492.34439204878856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[1]Стр.9!$E$48</f>
        <v>370.22279790196922</v>
      </c>
      <c r="E37" s="9">
        <f>[2]Стр.9!$E$47</f>
        <v>376.56535299898434</v>
      </c>
      <c r="F37" s="9">
        <f t="shared" si="0"/>
        <v>374.45116796664598</v>
      </c>
      <c r="G37" s="52">
        <f>F37*I12</f>
        <v>557.47255115259429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[1]Стр.9!$E$49</f>
        <v>1354.5583967381078</v>
      </c>
      <c r="E38" s="9">
        <f>[2]Стр.9!$E$48</f>
        <v>484.15545385583749</v>
      </c>
      <c r="F38" s="9">
        <f t="shared" si="0"/>
        <v>774.28976814992757</v>
      </c>
      <c r="G38" s="52">
        <f>F38*I12</f>
        <v>1152.7412098240256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[1]Стр.9!$E$50</f>
        <v>0</v>
      </c>
      <c r="E39" s="9">
        <f>[2]Стр.9!$E$49</f>
        <v>726.23318078375644</v>
      </c>
      <c r="F39" s="9">
        <f t="shared" si="0"/>
        <v>484.15545385583761</v>
      </c>
      <c r="G39" s="52">
        <f>F39*I12</f>
        <v>720.79726037734633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[1]Стр.9!$E$51</f>
        <v>503.65763516966962</v>
      </c>
      <c r="E40" s="9">
        <f>[2]Стр.9!$E$50</f>
        <v>402.34328116395517</v>
      </c>
      <c r="F40" s="9">
        <f t="shared" si="0"/>
        <v>436.11473249919334</v>
      </c>
      <c r="G40" s="52">
        <f>F40*I12</f>
        <v>649.27556199587684</v>
      </c>
      <c r="H40" s="76">
        <f>F40+F41+F55+F56+F57+F58</f>
        <v>1311.4376721589847</v>
      </c>
      <c r="I40" s="76">
        <f>G40+G41+G55+G56+G57+G58</f>
        <v>1952.4321655773556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[1]Стр.9!$E$52</f>
        <v>50.365763516966972</v>
      </c>
      <c r="E41" s="9">
        <f>[2]Стр.9!$E$51</f>
        <v>25.146455072747202</v>
      </c>
      <c r="F41" s="9">
        <f t="shared" si="0"/>
        <v>33.552891220820456</v>
      </c>
      <c r="G41" s="52">
        <f>F41*I12</f>
        <v>49.952617237082258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[2]Стр.9!$E$52</f>
        <v>1075.6913631147099</v>
      </c>
      <c r="F42" s="9">
        <f t="shared" si="0"/>
        <v>717.12757540980658</v>
      </c>
      <c r="G42" s="52">
        <f>F42*I12</f>
        <v>1067.6397169128056</v>
      </c>
      <c r="H42" s="76">
        <f>F42</f>
        <v>717.12757540980658</v>
      </c>
      <c r="I42" s="76">
        <f>G42</f>
        <v>1067.6397169128056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[1]Стр.9!$E$53</f>
        <v>1406.2195137631704</v>
      </c>
      <c r="E43" s="9">
        <f>[2]Стр.9!$E$53</f>
        <v>702.11937336794335</v>
      </c>
      <c r="F43" s="9">
        <f t="shared" si="0"/>
        <v>936.8194201663523</v>
      </c>
      <c r="G43" s="52">
        <f>F43*I12</f>
        <v>1394.710864344132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[1]Стр.9!$E$54</f>
        <v>6746.2556630429126</v>
      </c>
      <c r="E44" s="9">
        <f>[2]Стр.9!$E$54</f>
        <v>12126.155488870658</v>
      </c>
      <c r="F44" s="9">
        <f t="shared" si="0"/>
        <v>10332.855546928076</v>
      </c>
      <c r="G44" s="52">
        <f>F44*I12</f>
        <v>15383.269796478038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[1]Стр.9!$E$55</f>
        <v>1064.4092268356619</v>
      </c>
      <c r="E45" s="9">
        <f>[2]Стр.9!$E$55</f>
        <v>531.45496278383712</v>
      </c>
      <c r="F45" s="9">
        <f t="shared" si="0"/>
        <v>709.10638413444542</v>
      </c>
      <c r="G45" s="52">
        <f>F45*I12</f>
        <v>1055.6979890024875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[1]Стр.9!$E$56</f>
        <v>474.93639867822151</v>
      </c>
      <c r="E46" s="9">
        <f>[2]Стр.9!$E$56</f>
        <v>553.31198378846852</v>
      </c>
      <c r="F46" s="9">
        <f t="shared" si="0"/>
        <v>527.18678875171952</v>
      </c>
      <c r="G46" s="52">
        <f>F46*I12</f>
        <v>784.86112262719166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[1]Стр.9!$E$57</f>
        <v>1799.0015101447746</v>
      </c>
      <c r="E47" s="9">
        <f>[2]Стр.9!$E$57</f>
        <v>898.23373991634458</v>
      </c>
      <c r="F47" s="9">
        <f t="shared" si="0"/>
        <v>1198.4896633258213</v>
      </c>
      <c r="G47" s="52">
        <f>F47*I12</f>
        <v>1784.2782912718069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[1]Стр.9!$E$58</f>
        <v>806.21919528710498</v>
      </c>
      <c r="E48" s="9">
        <f>[2]Стр.9!$E$58</f>
        <v>362.28760843292645</v>
      </c>
      <c r="F48" s="9">
        <f t="shared" si="0"/>
        <v>510.26480405098596</v>
      </c>
      <c r="G48" s="52">
        <f>F48*I12</f>
        <v>759.66813943285592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[1]Стр.9!$E$59</f>
        <v>2665.1874224367116</v>
      </c>
      <c r="E49" s="9">
        <f>[2]Стр.9!$E$59</f>
        <v>532.28666069116798</v>
      </c>
      <c r="F49" s="9">
        <f t="shared" si="0"/>
        <v>1243.2535812730159</v>
      </c>
      <c r="G49" s="52">
        <f>F49*I12</f>
        <v>1850.9215752896332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[1]Стр.9!$E$60</f>
        <v>0</v>
      </c>
      <c r="E50" s="9">
        <f>[2]Стр.9!$E$60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[1]Стр.9!$E$61</f>
        <v>49.972264170688327</v>
      </c>
      <c r="E51" s="9">
        <f>[2]Стр.9!$E$61</f>
        <v>0</v>
      </c>
      <c r="F51" s="9">
        <f t="shared" si="0"/>
        <v>16.657421390229441</v>
      </c>
      <c r="G51" s="52">
        <f>F51*I12</f>
        <v>24.799108648693416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[1]Стр.9!$E$65</f>
        <v>0</v>
      </c>
      <c r="E52" s="9">
        <f>[2]Стр.9!$E$62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[1]Стр.9!$E$64</f>
        <v>0</v>
      </c>
      <c r="E53" s="9">
        <f>[2]Стр.9!$E$63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[1]Стр.9!$E$63</f>
        <v>110.26038156215228</v>
      </c>
      <c r="E54" s="9">
        <f>[2]Стр.9!$E$64</f>
        <v>0</v>
      </c>
      <c r="F54" s="9">
        <f t="shared" si="0"/>
        <v>36.753460520717425</v>
      </c>
      <c r="G54" s="52">
        <f>F54*I12</f>
        <v>54.71753636510369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[1]Стр.9!$E$69</f>
        <v>98.338169060769133</v>
      </c>
      <c r="E55" s="9">
        <f>[2]Стр.9!$E$65</f>
        <v>98.196509727350133</v>
      </c>
      <c r="F55" s="9">
        <f t="shared" si="0"/>
        <v>98.243729505156466</v>
      </c>
      <c r="G55" s="52">
        <f>F55*I12</f>
        <v>146.26254958527309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[1]Стр.9!$E$68</f>
        <v>98.338169060769133</v>
      </c>
      <c r="E56" s="9">
        <f>[2]Стр.9!$E$66</f>
        <v>98.196509727350133</v>
      </c>
      <c r="F56" s="9">
        <f t="shared" si="0"/>
        <v>98.243729505156466</v>
      </c>
      <c r="G56" s="52">
        <f>F56*I12</f>
        <v>146.26254958527309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[1]Стр.9!$E$66</f>
        <v>464.67289611759884</v>
      </c>
      <c r="E57" s="9">
        <f>[2]Стр.9!$E$67</f>
        <v>541.58088212739892</v>
      </c>
      <c r="F57" s="9">
        <f t="shared" si="0"/>
        <v>515.94488679079882</v>
      </c>
      <c r="G57" s="52">
        <f>F57*I12</f>
        <v>768.1244896504719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[1]Стр.9!$E$67</f>
        <v>64.702579731648299</v>
      </c>
      <c r="E58" s="9">
        <f>[2]Стр.9!$E$68</f>
        <v>161.65526409096452</v>
      </c>
      <c r="F58" s="9">
        <f t="shared" si="0"/>
        <v>129.33770263785911</v>
      </c>
      <c r="G58" s="52">
        <f>F58*I12</f>
        <v>192.55439752337855</v>
      </c>
      <c r="H58" s="79"/>
      <c r="I58" s="79"/>
      <c r="J58" s="6"/>
    </row>
    <row r="59" spans="1:10" ht="21.75" customHeight="1">
      <c r="A59" s="7" t="s">
        <v>100</v>
      </c>
      <c r="B59" s="8" t="s">
        <v>134</v>
      </c>
      <c r="C59" s="8"/>
      <c r="D59" s="9">
        <f>[1]Стр.9!$E$71</f>
        <v>12865.491050680797</v>
      </c>
      <c r="E59" s="9">
        <f>[2]Стр.9!$E$69</f>
        <v>2533.9251984962948</v>
      </c>
      <c r="F59" s="9">
        <f>E59</f>
        <v>2533.9251984962948</v>
      </c>
      <c r="G59" s="54">
        <v>8987.9699999999993</v>
      </c>
      <c r="H59" s="76"/>
      <c r="I59" s="79"/>
      <c r="J59" s="6"/>
    </row>
    <row r="60" spans="1:10" ht="15">
      <c r="A60" s="35" t="s">
        <v>101</v>
      </c>
      <c r="B60" s="8" t="s">
        <v>133</v>
      </c>
      <c r="C60" s="11"/>
      <c r="D60" s="12">
        <f>[1]Стр.9!$E$72</f>
        <v>14239.189875170534</v>
      </c>
      <c r="E60" s="12">
        <f>[2]Стр.9!$E$70</f>
        <v>1638.0597542055293</v>
      </c>
      <c r="F60" s="12">
        <f>E60</f>
        <v>1638.0597542055293</v>
      </c>
      <c r="G60" s="52">
        <v>9736.9599999999991</v>
      </c>
      <c r="H60" s="76"/>
      <c r="I60" s="76"/>
      <c r="J60" s="6"/>
    </row>
    <row r="61" spans="1:10" ht="15">
      <c r="A61" s="38" t="s">
        <v>102</v>
      </c>
      <c r="B61" s="8" t="s">
        <v>219</v>
      </c>
      <c r="C61" s="13"/>
      <c r="D61" s="14">
        <f>[1]Стр.9!$E$73</f>
        <v>404.04565868704651</v>
      </c>
      <c r="E61" s="14">
        <v>0</v>
      </c>
      <c r="F61" s="14">
        <v>0</v>
      </c>
      <c r="G61" s="52">
        <v>0</v>
      </c>
      <c r="H61" s="76"/>
      <c r="I61" s="76"/>
      <c r="J61" s="6"/>
    </row>
    <row r="62" spans="1:10" ht="15">
      <c r="A62" s="38" t="s">
        <v>107</v>
      </c>
      <c r="B62" s="8" t="s">
        <v>220</v>
      </c>
      <c r="C62" s="29"/>
      <c r="D62" s="14">
        <v>0</v>
      </c>
      <c r="E62" s="14">
        <f>[2]Стр.9!$E$71</f>
        <v>1375.7979306372554</v>
      </c>
      <c r="F62" s="14">
        <f>E62</f>
        <v>1375.7979306372554</v>
      </c>
      <c r="G62" s="55">
        <v>564</v>
      </c>
      <c r="H62" s="80">
        <f>SUM(H13:H61)</f>
        <v>59246.146612244891</v>
      </c>
      <c r="I62" s="80">
        <f>SUM(I13:I61)</f>
        <v>99233.570000000022</v>
      </c>
      <c r="J62" s="6"/>
    </row>
    <row r="63" spans="1:10" ht="15">
      <c r="A63" s="39"/>
      <c r="B63" s="29"/>
      <c r="C63" s="29"/>
      <c r="D63" s="30"/>
      <c r="E63" s="30"/>
      <c r="F63" s="30"/>
      <c r="G63" s="56"/>
      <c r="H63" s="65"/>
      <c r="J63" s="6"/>
    </row>
    <row r="64" spans="1:10">
      <c r="A64" s="125"/>
      <c r="B64" s="125"/>
      <c r="C64" s="125"/>
      <c r="D64" s="125"/>
      <c r="E64" s="125"/>
      <c r="F64" s="125"/>
      <c r="G64" s="63"/>
    </row>
    <row r="65" spans="2:8" ht="15.75" customHeight="1">
      <c r="B65" s="8" t="s">
        <v>134</v>
      </c>
      <c r="C65" s="19"/>
      <c r="D65" s="9">
        <f>D59</f>
        <v>12865.491050680797</v>
      </c>
      <c r="E65" s="18" t="s">
        <v>173</v>
      </c>
      <c r="F65" s="18"/>
      <c r="G65" s="63"/>
      <c r="H65" s="66"/>
    </row>
    <row r="66" spans="2:8" ht="15" customHeight="1">
      <c r="B66" s="8" t="s">
        <v>133</v>
      </c>
      <c r="C66" s="19"/>
      <c r="D66" s="12">
        <f>D60</f>
        <v>14239.189875170534</v>
      </c>
      <c r="E66" s="18" t="s">
        <v>173</v>
      </c>
      <c r="F66" s="18"/>
      <c r="G66" s="63"/>
      <c r="H66" s="66"/>
    </row>
    <row r="67" spans="2:8" ht="15" customHeight="1">
      <c r="B67" s="8" t="s">
        <v>219</v>
      </c>
      <c r="C67" s="29"/>
      <c r="D67" s="14">
        <f>D61</f>
        <v>404.04565868704651</v>
      </c>
      <c r="E67" s="18" t="s">
        <v>173</v>
      </c>
      <c r="F67" s="18"/>
      <c r="G67" s="64"/>
    </row>
    <row r="68" spans="2:8">
      <c r="B68" s="29"/>
      <c r="C68" s="29"/>
      <c r="D68" s="30"/>
      <c r="E68" s="18"/>
      <c r="F68" s="18"/>
    </row>
    <row r="69" spans="2:8">
      <c r="D69" s="2" t="s">
        <v>126</v>
      </c>
    </row>
  </sheetData>
  <mergeCells count="11">
    <mergeCell ref="G10:G11"/>
    <mergeCell ref="A64:F64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6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42578125" style="2" customWidth="1"/>
    <col min="8" max="8" width="16.28515625" style="2" customWidth="1"/>
    <col min="9" max="9" width="11" style="2" customWidth="1"/>
    <col min="10" max="11" width="9.140625" style="2"/>
    <col min="12" max="13" width="13.140625" style="2" bestFit="1" customWidth="1"/>
    <col min="14" max="16384" width="9.140625" style="2"/>
  </cols>
  <sheetData>
    <row r="1" spans="1:13">
      <c r="E1" s="1" t="s">
        <v>0</v>
      </c>
    </row>
    <row r="2" spans="1:13">
      <c r="E2" s="1" t="s">
        <v>127</v>
      </c>
    </row>
    <row r="3" spans="1:13" ht="15">
      <c r="A3" s="126" t="s">
        <v>338</v>
      </c>
      <c r="B3" s="126"/>
      <c r="C3" s="126"/>
      <c r="D3" s="126"/>
      <c r="E3" s="126"/>
      <c r="F3" s="126"/>
    </row>
    <row r="4" spans="1:13" ht="15">
      <c r="A4" s="126" t="s">
        <v>122</v>
      </c>
      <c r="B4" s="126"/>
      <c r="C4" s="126"/>
      <c r="D4" s="126"/>
      <c r="E4" s="126"/>
      <c r="F4" s="126"/>
    </row>
    <row r="5" spans="1:13" ht="15">
      <c r="A5" s="126" t="s">
        <v>339</v>
      </c>
      <c r="B5" s="126"/>
      <c r="C5" s="126"/>
      <c r="D5" s="126"/>
      <c r="E5" s="126"/>
      <c r="F5" s="126"/>
    </row>
    <row r="6" spans="1:13">
      <c r="A6" s="28"/>
      <c r="B6" s="28"/>
      <c r="C6" s="28"/>
      <c r="D6" s="10" t="s">
        <v>233</v>
      </c>
      <c r="E6" s="28"/>
      <c r="F6" s="28"/>
    </row>
    <row r="7" spans="1:13">
      <c r="A7" s="27" t="s">
        <v>231</v>
      </c>
      <c r="B7" s="10"/>
      <c r="C7" s="10"/>
      <c r="D7" s="10" t="s">
        <v>139</v>
      </c>
      <c r="E7" s="10"/>
      <c r="F7" s="10"/>
    </row>
    <row r="8" spans="1:13" ht="15" thickBot="1">
      <c r="A8" s="10" t="s">
        <v>1</v>
      </c>
      <c r="B8" s="10"/>
      <c r="C8" s="10"/>
      <c r="D8" s="10"/>
      <c r="E8" s="10"/>
      <c r="F8" s="10"/>
    </row>
    <row r="9" spans="1:13" ht="15.75" customHeight="1" thickBot="1">
      <c r="A9" s="135" t="s">
        <v>2</v>
      </c>
      <c r="B9" s="132" t="s">
        <v>3</v>
      </c>
      <c r="D9" s="24" t="s">
        <v>232</v>
      </c>
      <c r="E9" s="26">
        <f>[1]ТАРИФ.!$R$21</f>
        <v>382.7</v>
      </c>
      <c r="F9" s="26" t="s">
        <v>120</v>
      </c>
      <c r="G9" s="48"/>
      <c r="L9" s="72" t="s">
        <v>285</v>
      </c>
      <c r="M9" s="73"/>
    </row>
    <row r="10" spans="1:13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  <c r="L10" s="123" t="s">
        <v>123</v>
      </c>
      <c r="M10" s="123" t="s">
        <v>276</v>
      </c>
    </row>
    <row r="11" spans="1:13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  <c r="J11" s="81"/>
      <c r="L11" s="124"/>
      <c r="M11" s="124"/>
    </row>
    <row r="12" spans="1:13" s="6" customFormat="1" ht="15">
      <c r="A12" s="22"/>
      <c r="B12" s="21" t="s">
        <v>5</v>
      </c>
      <c r="C12" s="4"/>
      <c r="D12" s="23">
        <f>SUM(D13:D61)</f>
        <v>62338.940948102958</v>
      </c>
      <c r="E12" s="23">
        <f>SUM(E13:E61)</f>
        <v>80434.218819156711</v>
      </c>
      <c r="F12" s="23">
        <f>SUM(F13:F61)</f>
        <v>77128.087558871586</v>
      </c>
      <c r="G12" s="53">
        <f>SUM(G13:G66)</f>
        <v>62199.030000000042</v>
      </c>
      <c r="H12" s="51">
        <v>62199.03</v>
      </c>
      <c r="I12" s="51">
        <f>(H12-G59-G60-G61-G62-G63-G64-G65-G66)/(F12-F59-F60-F61-F62-F63-F64-F65-F66)</f>
        <v>1.0267443069004338</v>
      </c>
      <c r="J12" s="51"/>
      <c r="L12" s="69">
        <f>Мира2!F12+Мира2!F12+Мира3!F12+Мира4!F12+Мира5!F12+Мира6!F12+Мира7!F12+Мира8!F12+Мира9!F12+Стр.2!F12+Стр.5!F12+Стр.7!F12+Стр.8А!F12+Стр.9!F12+Стр.10!F12</f>
        <v>1776734.1588714279</v>
      </c>
      <c r="M12" s="67">
        <f>Мира1!G12+Мира2!G12+Мира3!G12+Мира4!G12+Мира5!G12+Мира6!G12+Мира7!G12+Мира8!G12+Мира9!G12+Стр.2!G12+Стр.5!G12+Стр.7!G12+Стр.8А!G12+Стр.9!G12+Стр.10!G12</f>
        <v>1921793.9900000005</v>
      </c>
    </row>
    <row r="13" spans="1:13" ht="15.75" thickBot="1">
      <c r="A13" s="7">
        <v>1</v>
      </c>
      <c r="B13" s="8" t="s">
        <v>6</v>
      </c>
      <c r="C13" s="8"/>
      <c r="D13" s="9">
        <f>[1]Стр.10!$E$23</f>
        <v>11900.396592987943</v>
      </c>
      <c r="E13" s="9">
        <f>[2]Стр.10!$E$23</f>
        <v>11659.782444978251</v>
      </c>
      <c r="F13" s="9">
        <f>(E13/12*8)+(D13/12*4)</f>
        <v>11739.987160981482</v>
      </c>
      <c r="G13" s="52">
        <f>F13*I12</f>
        <v>12053.964980621924</v>
      </c>
      <c r="H13" s="76">
        <f>F13</f>
        <v>11739.987160981482</v>
      </c>
      <c r="I13" s="76">
        <f>G13</f>
        <v>12053.964980621924</v>
      </c>
      <c r="J13" s="78" t="s">
        <v>302</v>
      </c>
      <c r="K13" s="74" t="s">
        <v>286</v>
      </c>
      <c r="L13" s="75">
        <v>1696399.09</v>
      </c>
      <c r="M13" s="68"/>
    </row>
    <row r="14" spans="1:13" ht="15.75" thickBot="1">
      <c r="A14" s="7" t="s">
        <v>7</v>
      </c>
      <c r="B14" s="8" t="s">
        <v>8</v>
      </c>
      <c r="C14" s="8"/>
      <c r="D14" s="9">
        <f>[1]Стр.10!$E$25</f>
        <v>1698.8663986950248</v>
      </c>
      <c r="E14" s="9">
        <f>[2]Стр.10!$E$24</f>
        <v>0</v>
      </c>
      <c r="F14" s="9">
        <f t="shared" ref="F14:F58" si="0">(E14/12*8)+(D14/12*4)</f>
        <v>566.28879956500828</v>
      </c>
      <c r="G14" s="52">
        <f>F14*I12</f>
        <v>581.43380101485309</v>
      </c>
      <c r="H14" s="76">
        <f>F14+F15</f>
        <v>727.90159956500827</v>
      </c>
      <c r="I14" s="76">
        <f>G14+G15</f>
        <v>747.3688233370915</v>
      </c>
      <c r="J14" s="78" t="s">
        <v>296</v>
      </c>
      <c r="K14" s="74" t="s">
        <v>287</v>
      </c>
      <c r="L14" s="70">
        <f>L12-L13</f>
        <v>80335.068871427793</v>
      </c>
      <c r="M14" s="71">
        <f>M12-L12</f>
        <v>145059.83112857258</v>
      </c>
    </row>
    <row r="15" spans="1:13" ht="17.25" customHeight="1">
      <c r="A15" s="7" t="s">
        <v>46</v>
      </c>
      <c r="B15" s="8" t="s">
        <v>9</v>
      </c>
      <c r="C15" s="8"/>
      <c r="D15" s="9">
        <f>[1]Стр.10!$E$26</f>
        <v>0</v>
      </c>
      <c r="E15" s="9">
        <f>[2]Стр.10!$E$25</f>
        <v>242.41919999999999</v>
      </c>
      <c r="F15" s="9">
        <f t="shared" si="0"/>
        <v>161.61279999999999</v>
      </c>
      <c r="G15" s="52">
        <f>F15*I12</f>
        <v>165.93502232223844</v>
      </c>
      <c r="H15" s="76"/>
      <c r="I15" s="79"/>
      <c r="J15" s="78"/>
      <c r="K15" s="6"/>
    </row>
    <row r="16" spans="1:13" ht="20.25" customHeight="1">
      <c r="A16" s="7" t="s">
        <v>54</v>
      </c>
      <c r="B16" s="8" t="s">
        <v>10</v>
      </c>
      <c r="C16" s="8"/>
      <c r="D16" s="9">
        <f>[1]Стр.10!$E$27</f>
        <v>1045.6263704105581</v>
      </c>
      <c r="E16" s="9">
        <f>[2]Стр.10!$E$26</f>
        <v>489.03836951001017</v>
      </c>
      <c r="F16" s="9">
        <f t="shared" si="0"/>
        <v>674.56770314352616</v>
      </c>
      <c r="G16" s="52">
        <f>F16*I12</f>
        <v>692.60854882151739</v>
      </c>
      <c r="H16" s="76">
        <f>F16+F43+F44+F45+F46+F47+F48+F49+F50+F51</f>
        <v>15996.003830264908</v>
      </c>
      <c r="I16" s="76">
        <f>G16+G43+G44+G45+G46+G47+G48+G49+G50+G51</f>
        <v>16423.805865882026</v>
      </c>
      <c r="J16" s="78" t="s">
        <v>297</v>
      </c>
      <c r="K16" s="6"/>
    </row>
    <row r="17" spans="1:11" ht="22.5" customHeight="1">
      <c r="A17" s="7" t="s">
        <v>58</v>
      </c>
      <c r="B17" s="8" t="s">
        <v>11</v>
      </c>
      <c r="C17" s="8"/>
      <c r="D17" s="9">
        <f>[1]Стр.10!$E$28</f>
        <v>111.25509587806874</v>
      </c>
      <c r="E17" s="9">
        <f>[2]Стр.10!$E$27</f>
        <v>132.02690079187826</v>
      </c>
      <c r="F17" s="9">
        <f t="shared" si="0"/>
        <v>125.10296582060843</v>
      </c>
      <c r="G17" s="52">
        <f>F17*I12</f>
        <v>128.44875793266928</v>
      </c>
      <c r="H17" s="76">
        <f>F17+F18+F19+F20+F21+F22+F23+F24+F59+F60+F61</f>
        <v>28878.014599245118</v>
      </c>
      <c r="I17" s="76">
        <f>G17+G18+G19+G20+G21+G22+G23+G24+G59+G60+G61</f>
        <v>12658.542281172962</v>
      </c>
      <c r="J17" s="78" t="s">
        <v>298</v>
      </c>
      <c r="K17" s="6"/>
    </row>
    <row r="18" spans="1:11" ht="15">
      <c r="A18" s="7" t="s">
        <v>59</v>
      </c>
      <c r="B18" s="8" t="s">
        <v>12</v>
      </c>
      <c r="C18" s="8"/>
      <c r="D18" s="9">
        <f>[1]Стр.10!$E$29</f>
        <v>222.51019175613737</v>
      </c>
      <c r="E18" s="9">
        <f>[2]Стр.10!$E$28</f>
        <v>601.56093434802119</v>
      </c>
      <c r="F18" s="9">
        <f t="shared" si="0"/>
        <v>475.21068681739325</v>
      </c>
      <c r="G18" s="52">
        <f>F18*I12</f>
        <v>487.91986726800354</v>
      </c>
      <c r="H18" s="79"/>
      <c r="I18" s="77"/>
      <c r="J18" s="78"/>
      <c r="K18" s="6"/>
    </row>
    <row r="19" spans="1:11" ht="15">
      <c r="A19" s="7" t="s">
        <v>60</v>
      </c>
      <c r="B19" s="8" t="s">
        <v>13</v>
      </c>
      <c r="C19" s="8"/>
      <c r="D19" s="9">
        <f>[1]Стр.10!$E$30</f>
        <v>999.44528341376633</v>
      </c>
      <c r="E19" s="9">
        <f>[2]Стр.10!$E$29</f>
        <v>1443.746242435248</v>
      </c>
      <c r="F19" s="9">
        <f t="shared" si="0"/>
        <v>1295.6459227614207</v>
      </c>
      <c r="G19" s="52">
        <f>F19*I12</f>
        <v>1330.297074954048</v>
      </c>
      <c r="H19" s="79"/>
      <c r="I19" s="79"/>
      <c r="J19" s="78"/>
      <c r="K19" s="6"/>
    </row>
    <row r="20" spans="1:11" ht="15">
      <c r="A20" s="7" t="s">
        <v>61</v>
      </c>
      <c r="B20" s="8" t="s">
        <v>14</v>
      </c>
      <c r="C20" s="8"/>
      <c r="D20" s="9">
        <f>[1]Стр.10!$E$31</f>
        <v>1335.0611505368224</v>
      </c>
      <c r="E20" s="9">
        <f>[2]Стр.10!$E$30</f>
        <v>3309.8515976296012</v>
      </c>
      <c r="F20" s="9">
        <f t="shared" si="0"/>
        <v>2651.5881152653419</v>
      </c>
      <c r="G20" s="52">
        <f>F20*I12</f>
        <v>2722.5030015935413</v>
      </c>
      <c r="H20" s="79"/>
      <c r="I20" s="79"/>
      <c r="J20" s="78"/>
      <c r="K20" s="6"/>
    </row>
    <row r="21" spans="1:11" ht="15">
      <c r="A21" s="7" t="s">
        <v>62</v>
      </c>
      <c r="B21" s="8" t="s">
        <v>15</v>
      </c>
      <c r="C21" s="8"/>
      <c r="D21" s="9">
        <f>[1]Стр.10!$E$32</f>
        <v>2136.0978408589203</v>
      </c>
      <c r="E21" s="9">
        <f>[2]Стр.10!$E$31</f>
        <v>7306.7372947695094</v>
      </c>
      <c r="F21" s="9">
        <f t="shared" si="0"/>
        <v>5583.1908101326462</v>
      </c>
      <c r="G21" s="52">
        <f>F21*I12</f>
        <v>5732.5093786425159</v>
      </c>
      <c r="H21" s="79"/>
      <c r="I21" s="79"/>
      <c r="J21" s="78"/>
      <c r="K21" s="6"/>
    </row>
    <row r="22" spans="1:11" ht="15">
      <c r="A22" s="7" t="s">
        <v>63</v>
      </c>
      <c r="B22" s="8" t="s">
        <v>16</v>
      </c>
      <c r="C22" s="8"/>
      <c r="D22" s="9">
        <f>[1]Стр.10!$E$33</f>
        <v>2136.0978408589203</v>
      </c>
      <c r="E22" s="9">
        <f>[2]Стр.10!$E$32</f>
        <v>0</v>
      </c>
      <c r="F22" s="9">
        <f t="shared" si="0"/>
        <v>712.03261361964007</v>
      </c>
      <c r="G22" s="52">
        <f>F22*I12</f>
        <v>731.07543236140179</v>
      </c>
      <c r="H22" s="79"/>
      <c r="I22" s="79"/>
      <c r="J22" s="78"/>
      <c r="K22" s="6"/>
    </row>
    <row r="23" spans="1:11" ht="15">
      <c r="A23" s="7" t="s">
        <v>64</v>
      </c>
      <c r="B23" s="8" t="s">
        <v>17</v>
      </c>
      <c r="C23" s="8"/>
      <c r="D23" s="9">
        <f>[1]Стр.10!$E$34</f>
        <v>1335.0611505368224</v>
      </c>
      <c r="E23" s="9">
        <f>[2]Стр.10!$E$33</f>
        <v>1232.8813918343146</v>
      </c>
      <c r="F23" s="9">
        <f t="shared" si="0"/>
        <v>1266.9413114018173</v>
      </c>
      <c r="G23" s="52">
        <f>F23*I12</f>
        <v>1300.8247786587856</v>
      </c>
      <c r="H23" s="79"/>
      <c r="I23" s="79"/>
      <c r="J23" s="78"/>
      <c r="K23" s="6"/>
    </row>
    <row r="24" spans="1:11" ht="15">
      <c r="A24" s="7" t="s">
        <v>65</v>
      </c>
      <c r="B24" s="8" t="s">
        <v>18</v>
      </c>
      <c r="C24" s="8"/>
      <c r="D24" s="9">
        <f>[1]Стр.10!$E$35</f>
        <v>534.0244602147294</v>
      </c>
      <c r="E24" s="9">
        <f>[2]Стр.10!$E$34</f>
        <v>61.644069591715692</v>
      </c>
      <c r="F24" s="9">
        <f t="shared" si="0"/>
        <v>219.10419979938692</v>
      </c>
      <c r="G24" s="52">
        <f>F24*I12</f>
        <v>224.96398976199569</v>
      </c>
      <c r="H24" s="79"/>
      <c r="I24" s="79"/>
      <c r="J24" s="78"/>
      <c r="K24" s="6"/>
    </row>
    <row r="25" spans="1:11" ht="22.5">
      <c r="A25" s="7" t="s">
        <v>66</v>
      </c>
      <c r="B25" s="8" t="s">
        <v>19</v>
      </c>
      <c r="C25" s="8"/>
      <c r="D25" s="9">
        <f>[1]Стр.10!$E$36</f>
        <v>0</v>
      </c>
      <c r="E25" s="9">
        <f>[2]Стр.10!$E$35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</f>
        <v>18009.863914608344</v>
      </c>
      <c r="I25" s="76">
        <f>G25+G26+G27+G28+G29+G30+G31+G32+G33+G34+G35+G36+G37+G38+G39+G52+G53+G54</f>
        <v>18491.525242375676</v>
      </c>
      <c r="J25" s="78" t="s">
        <v>299</v>
      </c>
      <c r="K25" s="6"/>
    </row>
    <row r="26" spans="1:11" ht="22.5">
      <c r="A26" s="7" t="s">
        <v>67</v>
      </c>
      <c r="B26" s="8" t="s">
        <v>20</v>
      </c>
      <c r="C26" s="8"/>
      <c r="D26" s="9">
        <f>[1]Стр.10!$E$37</f>
        <v>0</v>
      </c>
      <c r="E26" s="9">
        <f>[2]Стр.10!$E$36</f>
        <v>4841.5545385583746</v>
      </c>
      <c r="F26" s="9">
        <f t="shared" si="0"/>
        <v>3227.7030257055831</v>
      </c>
      <c r="G26" s="52">
        <f>F26*I12</f>
        <v>3314.0257060085119</v>
      </c>
      <c r="H26" s="79"/>
      <c r="I26" s="79"/>
      <c r="J26" s="78"/>
      <c r="K26" s="6"/>
    </row>
    <row r="27" spans="1:11" ht="15">
      <c r="A27" s="7" t="s">
        <v>68</v>
      </c>
      <c r="B27" s="8" t="s">
        <v>21</v>
      </c>
      <c r="C27" s="8"/>
      <c r="D27" s="9">
        <f>[1]Стр.10!$E$38</f>
        <v>0</v>
      </c>
      <c r="E27" s="9">
        <f>[2]Стр.10!$E$37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  <c r="K27" s="6"/>
    </row>
    <row r="28" spans="1:11" ht="15">
      <c r="A28" s="7" t="s">
        <v>69</v>
      </c>
      <c r="B28" s="8" t="s">
        <v>22</v>
      </c>
      <c r="C28" s="8"/>
      <c r="D28" s="9">
        <f>[1]Стр.10!$E$39</f>
        <v>0</v>
      </c>
      <c r="E28" s="9">
        <f>[2]Стр.10!$E$38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  <c r="K28" s="6"/>
    </row>
    <row r="29" spans="1:11" ht="15">
      <c r="A29" s="7" t="s">
        <v>70</v>
      </c>
      <c r="B29" s="8" t="s">
        <v>23</v>
      </c>
      <c r="C29" s="8"/>
      <c r="D29" s="9">
        <f>[1]Стр.10!$E$40</f>
        <v>3070.6406462346981</v>
      </c>
      <c r="E29" s="9">
        <f>[2]Стр.10!$E$39</f>
        <v>1210.3886346395934</v>
      </c>
      <c r="F29" s="9">
        <f t="shared" si="0"/>
        <v>1830.4726385046283</v>
      </c>
      <c r="G29" s="52">
        <f>F29*I12</f>
        <v>1879.4273605216429</v>
      </c>
      <c r="H29" s="79"/>
      <c r="I29" s="79"/>
      <c r="J29" s="78"/>
      <c r="K29" s="6"/>
    </row>
    <row r="30" spans="1:11" ht="22.5">
      <c r="A30" s="7" t="s">
        <v>71</v>
      </c>
      <c r="B30" s="8" t="s">
        <v>24</v>
      </c>
      <c r="C30" s="8"/>
      <c r="D30" s="9">
        <f>[1]Стр.10!$E$41</f>
        <v>1976.725295940875</v>
      </c>
      <c r="E30" s="9">
        <f>[2]Стр.10!$E$40</f>
        <v>3496.6782778477191</v>
      </c>
      <c r="F30" s="9">
        <f t="shared" si="0"/>
        <v>2990.0272838787714</v>
      </c>
      <c r="G30" s="52">
        <f>F30*I12</f>
        <v>3069.993491199496</v>
      </c>
      <c r="H30" s="79"/>
      <c r="I30" s="79"/>
      <c r="J30" s="78"/>
      <c r="K30" s="6"/>
    </row>
    <row r="31" spans="1:11" ht="22.5">
      <c r="A31" s="7" t="s">
        <v>72</v>
      </c>
      <c r="B31" s="8" t="s">
        <v>25</v>
      </c>
      <c r="C31" s="8"/>
      <c r="D31" s="9">
        <f>[1]Стр.10!$E$42</f>
        <v>6141.2812924693935</v>
      </c>
      <c r="E31" s="9">
        <f>[2]Стр.10!$E$41</f>
        <v>2420.7772692791873</v>
      </c>
      <c r="F31" s="9">
        <f t="shared" si="0"/>
        <v>3660.9452770092557</v>
      </c>
      <c r="G31" s="52">
        <f>F31*I12</f>
        <v>3758.8547210432848</v>
      </c>
      <c r="H31" s="79"/>
      <c r="I31" s="79"/>
      <c r="J31" s="78"/>
      <c r="K31" s="6"/>
    </row>
    <row r="32" spans="1:11" ht="15">
      <c r="A32" s="7" t="s">
        <v>73</v>
      </c>
      <c r="B32" s="8" t="s">
        <v>26</v>
      </c>
      <c r="C32" s="8"/>
      <c r="D32" s="9">
        <f>[1]Стр.10!$E$43</f>
        <v>0</v>
      </c>
      <c r="E32" s="9">
        <f>[2]Стр.10!$E$42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  <c r="K32" s="6"/>
    </row>
    <row r="33" spans="1:11" ht="15">
      <c r="A33" s="7" t="s">
        <v>74</v>
      </c>
      <c r="B33" s="8" t="s">
        <v>27</v>
      </c>
      <c r="C33" s="8"/>
      <c r="D33" s="9">
        <f>[1]Стр.10!$E$44</f>
        <v>0</v>
      </c>
      <c r="E33" s="9">
        <f>[2]Стр.10!$E$43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  <c r="K33" s="6"/>
    </row>
    <row r="34" spans="1:11" ht="15">
      <c r="A34" s="7" t="s">
        <v>75</v>
      </c>
      <c r="B34" s="8" t="s">
        <v>28</v>
      </c>
      <c r="C34" s="8"/>
      <c r="D34" s="9">
        <f>[1]Стр.10!$E$45</f>
        <v>0</v>
      </c>
      <c r="E34" s="9">
        <f>[2]Стр.10!$E$44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  <c r="K34" s="6"/>
    </row>
    <row r="35" spans="1:11" ht="22.5">
      <c r="A35" s="7" t="s">
        <v>76</v>
      </c>
      <c r="B35" s="8" t="s">
        <v>29</v>
      </c>
      <c r="C35" s="8"/>
      <c r="D35" s="9">
        <f>[1]Стр.10!$E$46</f>
        <v>2257.5973278968513</v>
      </c>
      <c r="E35" s="9">
        <f>[2]Стр.10!$E$45</f>
        <v>3227.7030257055831</v>
      </c>
      <c r="F35" s="9">
        <f t="shared" si="0"/>
        <v>2904.334459769339</v>
      </c>
      <c r="G35" s="52">
        <f>F35*I12</f>
        <v>2982.0088719029159</v>
      </c>
      <c r="H35" s="79"/>
      <c r="I35" s="79"/>
      <c r="J35" s="78"/>
      <c r="K35" s="6"/>
    </row>
    <row r="36" spans="1:11" ht="22.5">
      <c r="A36" s="7" t="s">
        <v>77</v>
      </c>
      <c r="B36" s="8" t="s">
        <v>30</v>
      </c>
      <c r="C36" s="8"/>
      <c r="D36" s="9">
        <f>[1]Стр.10!$E$47</f>
        <v>338.6395991845273</v>
      </c>
      <c r="E36" s="9">
        <f>[2]Стр.10!$E$46</f>
        <v>242.07772692791869</v>
      </c>
      <c r="F36" s="9">
        <f t="shared" si="0"/>
        <v>274.26501768012156</v>
      </c>
      <c r="G36" s="52">
        <f>F36*I12</f>
        <v>281.60004548501166</v>
      </c>
      <c r="H36" s="79"/>
      <c r="I36" s="79"/>
      <c r="J36" s="78"/>
      <c r="K36" s="6"/>
    </row>
    <row r="37" spans="1:11" ht="15">
      <c r="A37" s="7" t="s">
        <v>78</v>
      </c>
      <c r="B37" s="8" t="s">
        <v>31</v>
      </c>
      <c r="C37" s="8"/>
      <c r="D37" s="9">
        <f>[1]Стр.10!$E$48</f>
        <v>370.22279790196922</v>
      </c>
      <c r="E37" s="9">
        <f>[2]Стр.10!$E$47</f>
        <v>376.56535299898434</v>
      </c>
      <c r="F37" s="9">
        <f t="shared" si="0"/>
        <v>374.45116796664598</v>
      </c>
      <c r="G37" s="52">
        <f>F37*I12</f>
        <v>384.46560492197187</v>
      </c>
      <c r="H37" s="79"/>
      <c r="I37" s="79"/>
      <c r="J37" s="78"/>
      <c r="K37" s="6"/>
    </row>
    <row r="38" spans="1:11" ht="22.5">
      <c r="A38" s="7" t="s">
        <v>79</v>
      </c>
      <c r="B38" s="8" t="s">
        <v>32</v>
      </c>
      <c r="C38" s="8"/>
      <c r="D38" s="9">
        <f>[1]Стр.10!$E$49</f>
        <v>1354.5583967381078</v>
      </c>
      <c r="E38" s="9">
        <f>[2]Стр.10!$E$48</f>
        <v>1936.6218154233547</v>
      </c>
      <c r="F38" s="9">
        <f t="shared" si="0"/>
        <v>1742.6006758616059</v>
      </c>
      <c r="G38" s="52">
        <f>F38*I12</f>
        <v>1789.2053231417522</v>
      </c>
      <c r="H38" s="79"/>
      <c r="I38" s="79"/>
      <c r="J38" s="78"/>
      <c r="K38" s="6"/>
    </row>
    <row r="39" spans="1:11" ht="22.5">
      <c r="A39" s="7" t="s">
        <v>80</v>
      </c>
      <c r="B39" s="8" t="s">
        <v>33</v>
      </c>
      <c r="C39" s="8"/>
      <c r="D39" s="9">
        <f>[1]Стр.10!$E$50</f>
        <v>0</v>
      </c>
      <c r="E39" s="9">
        <f>[2]Стр.10!$E$49</f>
        <v>1452.4663615675129</v>
      </c>
      <c r="F39" s="9">
        <f t="shared" si="0"/>
        <v>968.31090771167521</v>
      </c>
      <c r="G39" s="52">
        <f>F39*I12</f>
        <v>994.20771180255394</v>
      </c>
      <c r="H39" s="79"/>
      <c r="I39" s="79"/>
      <c r="J39" s="78"/>
      <c r="K39" s="6"/>
    </row>
    <row r="40" spans="1:11" ht="15">
      <c r="A40" s="7" t="s">
        <v>81</v>
      </c>
      <c r="B40" s="8" t="s">
        <v>34</v>
      </c>
      <c r="C40" s="8"/>
      <c r="D40" s="9">
        <f>[1]Стр.10!$E$51</f>
        <v>0</v>
      </c>
      <c r="E40" s="9">
        <f>[2]Стр.10!$E$50</f>
        <v>603.51492174593284</v>
      </c>
      <c r="F40" s="9">
        <f t="shared" si="0"/>
        <v>402.34328116395523</v>
      </c>
      <c r="G40" s="52">
        <f>F40*I12</f>
        <v>413.1036733547316</v>
      </c>
      <c r="H40" s="76">
        <f>F40+F41+F55+F56+F57+F58</f>
        <v>1207.3042182545157</v>
      </c>
      <c r="I40" s="76">
        <f>G40+G41+G55+G56+G57+G58</f>
        <v>1239.5927327897032</v>
      </c>
      <c r="J40" s="78" t="s">
        <v>300</v>
      </c>
      <c r="K40" s="6"/>
    </row>
    <row r="41" spans="1:11" ht="15">
      <c r="A41" s="7" t="s">
        <v>82</v>
      </c>
      <c r="B41" s="8" t="s">
        <v>35</v>
      </c>
      <c r="C41" s="8"/>
      <c r="D41" s="9">
        <f>[1]Стр.10!$E$52</f>
        <v>50.365763516966972</v>
      </c>
      <c r="E41" s="9">
        <f>[2]Стр.10!$E$51</f>
        <v>50.292910145494382</v>
      </c>
      <c r="F41" s="9">
        <f t="shared" si="0"/>
        <v>50.317194602651909</v>
      </c>
      <c r="G41" s="52">
        <f>F41*I12</f>
        <v>51.662893097474083</v>
      </c>
      <c r="H41" s="79"/>
      <c r="I41" s="79"/>
      <c r="J41" s="78"/>
      <c r="K41" s="6"/>
    </row>
    <row r="42" spans="1:11" ht="15">
      <c r="A42" s="7" t="s">
        <v>83</v>
      </c>
      <c r="B42" s="8" t="s">
        <v>36</v>
      </c>
      <c r="C42" s="8"/>
      <c r="D42" s="9">
        <v>0</v>
      </c>
      <c r="E42" s="9">
        <f>[2]Стр.10!$E$52</f>
        <v>853.51835392835699</v>
      </c>
      <c r="F42" s="9">
        <f t="shared" si="0"/>
        <v>569.01223595223803</v>
      </c>
      <c r="G42" s="52">
        <f>F42*I12</f>
        <v>584.23007382064679</v>
      </c>
      <c r="H42" s="76">
        <f>F42</f>
        <v>569.01223595223803</v>
      </c>
      <c r="I42" s="76">
        <f>G42</f>
        <v>584.23007382064679</v>
      </c>
      <c r="J42" s="78" t="s">
        <v>301</v>
      </c>
      <c r="K42" s="6"/>
    </row>
    <row r="43" spans="1:11" ht="17.25" customHeight="1">
      <c r="A43" s="7" t="s">
        <v>84</v>
      </c>
      <c r="B43" s="8" t="s">
        <v>37</v>
      </c>
      <c r="C43" s="8"/>
      <c r="D43" s="9">
        <f>[1]Стр.10!$E$53</f>
        <v>624.98645056140913</v>
      </c>
      <c r="E43" s="9">
        <f>[2]Стр.10!$E$53</f>
        <v>1638.2785378585336</v>
      </c>
      <c r="F43" s="9">
        <f t="shared" si="0"/>
        <v>1300.5145087594922</v>
      </c>
      <c r="G43" s="52">
        <f>F43*I12</f>
        <v>1335.295867910223</v>
      </c>
      <c r="H43" s="79"/>
      <c r="I43" s="79"/>
      <c r="J43" s="6"/>
      <c r="K43" s="6"/>
    </row>
    <row r="44" spans="1:11" ht="22.5">
      <c r="A44" s="7" t="s">
        <v>85</v>
      </c>
      <c r="B44" s="8" t="s">
        <v>38</v>
      </c>
      <c r="C44" s="8"/>
      <c r="D44" s="9">
        <f>[1]Стр.10!$E$54</f>
        <v>10794.009060868673</v>
      </c>
      <c r="E44" s="9">
        <f>[2]Стр.10!$E$54</f>
        <v>12126.155488870658</v>
      </c>
      <c r="F44" s="9">
        <f t="shared" si="0"/>
        <v>11682.106679536664</v>
      </c>
      <c r="G44" s="52">
        <f>F44*I12</f>
        <v>11994.536525817801</v>
      </c>
      <c r="H44" s="79"/>
      <c r="I44" s="79"/>
      <c r="J44" s="6"/>
      <c r="K44" s="6"/>
    </row>
    <row r="45" spans="1:11" ht="22.5">
      <c r="A45" s="7" t="s">
        <v>86</v>
      </c>
      <c r="B45" s="8" t="s">
        <v>39</v>
      </c>
      <c r="C45" s="8"/>
      <c r="D45" s="9">
        <f>[1]Стр.10!$E$55</f>
        <v>236.53538374125856</v>
      </c>
      <c r="E45" s="9">
        <f>[2]Стр.10!$E$55</f>
        <v>531.45496278383712</v>
      </c>
      <c r="F45" s="9">
        <f t="shared" si="0"/>
        <v>433.14843643631093</v>
      </c>
      <c r="G45" s="52">
        <f>F45*I12</f>
        <v>444.73269115380668</v>
      </c>
      <c r="H45" s="79"/>
      <c r="I45" s="79"/>
      <c r="J45" s="6"/>
      <c r="K45" s="6"/>
    </row>
    <row r="46" spans="1:11" ht="15">
      <c r="A46" s="7" t="s">
        <v>87</v>
      </c>
      <c r="B46" s="8" t="s">
        <v>40</v>
      </c>
      <c r="C46" s="8"/>
      <c r="D46" s="9">
        <f>[1]Стр.10!$E$56</f>
        <v>211.08284385698718</v>
      </c>
      <c r="E46" s="9">
        <f>[2]Стр.10!$E$56</f>
        <v>237.1337073379155</v>
      </c>
      <c r="F46" s="9">
        <f t="shared" si="0"/>
        <v>228.45008617760607</v>
      </c>
      <c r="G46" s="52">
        <f>F46*I12</f>
        <v>234.55982539377052</v>
      </c>
      <c r="H46" s="79"/>
      <c r="I46" s="79"/>
      <c r="J46" s="6"/>
      <c r="K46" s="6"/>
    </row>
    <row r="47" spans="1:11" ht="15">
      <c r="A47" s="7" t="s">
        <v>88</v>
      </c>
      <c r="B47" s="8" t="s">
        <v>41</v>
      </c>
      <c r="C47" s="8"/>
      <c r="D47" s="9">
        <f>[1]Стр.10!$E$57</f>
        <v>1599.1124534620258</v>
      </c>
      <c r="E47" s="9">
        <f>[2]Стр.10!$E$57</f>
        <v>898.23373991634458</v>
      </c>
      <c r="F47" s="9">
        <f t="shared" si="0"/>
        <v>1131.8599777649049</v>
      </c>
      <c r="G47" s="52">
        <f>F47*I12</f>
        <v>1162.1307883785678</v>
      </c>
      <c r="H47" s="79"/>
      <c r="I47" s="79"/>
      <c r="J47" s="6"/>
      <c r="K47" s="6"/>
    </row>
    <row r="48" spans="1:11" ht="15">
      <c r="A48" s="7" t="s">
        <v>89</v>
      </c>
      <c r="B48" s="8" t="s">
        <v>42</v>
      </c>
      <c r="C48" s="8"/>
      <c r="D48" s="9">
        <f>[1]Стр.10!$E$58</f>
        <v>644.97535622968428</v>
      </c>
      <c r="E48" s="9">
        <f>[2]Стр.10!$E$58</f>
        <v>362.28760843292645</v>
      </c>
      <c r="F48" s="9">
        <f t="shared" si="0"/>
        <v>456.51685769851235</v>
      </c>
      <c r="G48" s="52">
        <f>F48*I12</f>
        <v>468.72608464602303</v>
      </c>
      <c r="H48" s="79"/>
      <c r="I48" s="79"/>
      <c r="J48" s="6"/>
      <c r="K48" s="6"/>
    </row>
    <row r="49" spans="1:11" ht="15">
      <c r="A49" s="7" t="s">
        <v>90</v>
      </c>
      <c r="B49" s="8" t="s">
        <v>43</v>
      </c>
      <c r="C49" s="8"/>
      <c r="D49" s="9">
        <f>[1]Стр.10!$E$59</f>
        <v>266.51874224367117</v>
      </c>
      <c r="E49" s="9">
        <f>[2]Стр.10!$E$59</f>
        <v>0</v>
      </c>
      <c r="F49" s="9">
        <f t="shared" si="0"/>
        <v>88.839580747890395</v>
      </c>
      <c r="G49" s="52">
        <f>F49*I12</f>
        <v>91.215533760317854</v>
      </c>
      <c r="H49" s="79"/>
      <c r="I49" s="79"/>
      <c r="J49" s="6"/>
      <c r="K49" s="6"/>
    </row>
    <row r="50" spans="1:11" ht="15">
      <c r="A50" s="7" t="s">
        <v>91</v>
      </c>
      <c r="B50" s="8" t="s">
        <v>44</v>
      </c>
      <c r="C50" s="8"/>
      <c r="D50" s="9">
        <f>[1]Стр.10!$E$60</f>
        <v>0</v>
      </c>
      <c r="E50" s="9">
        <f>[2]Стр.10!$E$60</f>
        <v>0</v>
      </c>
      <c r="F50" s="9">
        <f t="shared" si="0"/>
        <v>0</v>
      </c>
      <c r="G50" s="52">
        <f>F50*I12</f>
        <v>0</v>
      </c>
      <c r="H50" s="79"/>
      <c r="I50" s="79"/>
      <c r="J50" s="6"/>
      <c r="K50" s="6"/>
    </row>
    <row r="51" spans="1:11" ht="15">
      <c r="A51" s="7" t="s">
        <v>92</v>
      </c>
      <c r="B51" s="8" t="s">
        <v>45</v>
      </c>
      <c r="C51" s="8"/>
      <c r="D51" s="9">
        <f>[1]Стр.10!$E$61</f>
        <v>0</v>
      </c>
      <c r="E51" s="9">
        <f>[2]Стр.10!$E$61</f>
        <v>0</v>
      </c>
      <c r="F51" s="9">
        <f t="shared" si="0"/>
        <v>0</v>
      </c>
      <c r="G51" s="52">
        <f>F51*I12</f>
        <v>0</v>
      </c>
      <c r="H51" s="79"/>
      <c r="I51" s="79"/>
      <c r="J51" s="6"/>
      <c r="K51" s="6"/>
    </row>
    <row r="52" spans="1:11" ht="15">
      <c r="A52" s="7" t="s">
        <v>93</v>
      </c>
      <c r="B52" s="8" t="s">
        <v>47</v>
      </c>
      <c r="C52" s="8"/>
      <c r="D52" s="9">
        <f>[1]Стр.10!$E$65</f>
        <v>0</v>
      </c>
      <c r="E52" s="9">
        <f>[2]Стр.10!$E$62</f>
        <v>0</v>
      </c>
      <c r="F52" s="9">
        <f t="shared" si="0"/>
        <v>0</v>
      </c>
      <c r="G52" s="52">
        <f>F52*I12</f>
        <v>0</v>
      </c>
      <c r="H52" s="79"/>
      <c r="I52" s="79"/>
      <c r="J52" s="6"/>
      <c r="K52" s="6"/>
    </row>
    <row r="53" spans="1:11" ht="15">
      <c r="A53" s="7" t="s">
        <v>94</v>
      </c>
      <c r="B53" s="8" t="s">
        <v>48</v>
      </c>
      <c r="C53" s="8"/>
      <c r="D53" s="9">
        <f>[1]Стр.10!$E$64</f>
        <v>0</v>
      </c>
      <c r="E53" s="9">
        <f>[2]Стр.10!$E$63</f>
        <v>0</v>
      </c>
      <c r="F53" s="9">
        <f t="shared" si="0"/>
        <v>0</v>
      </c>
      <c r="G53" s="52">
        <f>F53*I12</f>
        <v>0</v>
      </c>
      <c r="H53" s="79"/>
      <c r="I53" s="79"/>
      <c r="J53" s="6"/>
      <c r="K53" s="6"/>
    </row>
    <row r="54" spans="1:11" ht="15">
      <c r="A54" s="7" t="s">
        <v>95</v>
      </c>
      <c r="B54" s="8" t="s">
        <v>49</v>
      </c>
      <c r="C54" s="8"/>
      <c r="D54" s="9">
        <f>[1]Стр.10!$E$63</f>
        <v>110.26038156215228</v>
      </c>
      <c r="E54" s="9">
        <f>[2]Стр.10!$E$64</f>
        <v>0</v>
      </c>
      <c r="F54" s="9">
        <f t="shared" si="0"/>
        <v>36.753460520717425</v>
      </c>
      <c r="G54" s="52">
        <f>F54*I12</f>
        <v>37.73640634853647</v>
      </c>
      <c r="H54" s="79"/>
      <c r="I54" s="79"/>
      <c r="J54" s="6"/>
      <c r="K54" s="6"/>
    </row>
    <row r="55" spans="1:11" ht="15">
      <c r="A55" s="7" t="s">
        <v>96</v>
      </c>
      <c r="B55" s="8" t="s">
        <v>50</v>
      </c>
      <c r="C55" s="8"/>
      <c r="D55" s="9">
        <f>[1]Стр.10!$E$69</f>
        <v>0</v>
      </c>
      <c r="E55" s="9">
        <f>[2]Стр.10!$E$65</f>
        <v>98.196509727350133</v>
      </c>
      <c r="F55" s="9">
        <f t="shared" si="0"/>
        <v>65.464339818233427</v>
      </c>
      <c r="G55" s="52">
        <f>F55*I12</f>
        <v>67.215138213366558</v>
      </c>
      <c r="H55" s="79"/>
      <c r="I55" s="79"/>
      <c r="J55" s="6"/>
      <c r="K55" s="6"/>
    </row>
    <row r="56" spans="1:11" ht="15">
      <c r="A56" s="7" t="s">
        <v>97</v>
      </c>
      <c r="B56" s="8" t="s">
        <v>51</v>
      </c>
      <c r="C56" s="8"/>
      <c r="D56" s="9">
        <f>[1]Стр.10!$E$68</f>
        <v>0</v>
      </c>
      <c r="E56" s="9">
        <f>[2]Стр.10!$E$66</f>
        <v>98.196509727350133</v>
      </c>
      <c r="F56" s="9">
        <f t="shared" si="0"/>
        <v>65.464339818233427</v>
      </c>
      <c r="G56" s="52">
        <f>F56*I12</f>
        <v>67.215138213366558</v>
      </c>
      <c r="H56" s="79"/>
      <c r="I56" s="79"/>
      <c r="J56" s="6"/>
      <c r="K56" s="6"/>
    </row>
    <row r="57" spans="1:11" ht="15">
      <c r="A57" s="7" t="s">
        <v>98</v>
      </c>
      <c r="B57" s="8" t="s">
        <v>52</v>
      </c>
      <c r="C57" s="8"/>
      <c r="D57" s="9">
        <f>[1]Стр.10!$E$66</f>
        <v>464.67289611759884</v>
      </c>
      <c r="E57" s="9">
        <f>[2]Стр.10!$E$67</f>
        <v>541.58088212739892</v>
      </c>
      <c r="F57" s="9">
        <f t="shared" si="0"/>
        <v>515.94488679079882</v>
      </c>
      <c r="G57" s="52">
        <f>F57*I12</f>
        <v>529.74347518684158</v>
      </c>
      <c r="H57" s="79"/>
      <c r="I57" s="79"/>
      <c r="J57" s="6"/>
      <c r="K57" s="6"/>
    </row>
    <row r="58" spans="1:11" ht="15">
      <c r="A58" s="7" t="s">
        <v>99</v>
      </c>
      <c r="B58" s="8" t="s">
        <v>53</v>
      </c>
      <c r="C58" s="8"/>
      <c r="D58" s="9">
        <f>[1]Стр.10!$E$67</f>
        <v>0</v>
      </c>
      <c r="E58" s="9">
        <f>[2]Стр.10!$E$68</f>
        <v>161.65526409096452</v>
      </c>
      <c r="F58" s="9">
        <f t="shared" si="0"/>
        <v>107.77017606064301</v>
      </c>
      <c r="G58" s="52">
        <f>F58*I12</f>
        <v>110.65241472392263</v>
      </c>
      <c r="H58" s="79"/>
      <c r="I58" s="79"/>
      <c r="J58" s="6"/>
      <c r="K58" s="6"/>
    </row>
    <row r="59" spans="1:11" ht="15.75" customHeight="1">
      <c r="A59" s="7" t="s">
        <v>100</v>
      </c>
      <c r="B59" s="8" t="s">
        <v>221</v>
      </c>
      <c r="C59" s="8"/>
      <c r="D59" s="9">
        <f>[1]Стр.10!$E$71</f>
        <v>8372.3138834283982</v>
      </c>
      <c r="E59" s="9">
        <v>0</v>
      </c>
      <c r="F59" s="9">
        <f>E59</f>
        <v>0</v>
      </c>
      <c r="G59" s="54">
        <v>0</v>
      </c>
      <c r="H59" s="76"/>
      <c r="I59" s="79"/>
      <c r="J59" s="6"/>
      <c r="K59" s="6"/>
    </row>
    <row r="60" spans="1:11" ht="15">
      <c r="A60" s="35" t="s">
        <v>101</v>
      </c>
      <c r="B60" s="8" t="s">
        <v>222</v>
      </c>
      <c r="C60" s="11"/>
      <c r="D60" s="12">
        <v>0</v>
      </c>
      <c r="E60" s="12">
        <f>[2]Стр.10!$E$69</f>
        <v>12177.140007530492</v>
      </c>
      <c r="F60" s="12">
        <f>E60</f>
        <v>12177.140007530492</v>
      </c>
      <c r="G60" s="52">
        <v>0</v>
      </c>
      <c r="H60" s="76"/>
      <c r="I60" s="76"/>
      <c r="J60" s="33"/>
      <c r="K60" s="6"/>
    </row>
    <row r="61" spans="1:11" ht="15">
      <c r="A61" s="38" t="s">
        <v>102</v>
      </c>
      <c r="B61" s="8" t="s">
        <v>223</v>
      </c>
      <c r="C61" s="13"/>
      <c r="D61" s="14">
        <v>0</v>
      </c>
      <c r="E61" s="14">
        <f>[2]Стр.10!$E$70</f>
        <v>4372.0579660963704</v>
      </c>
      <c r="F61" s="14">
        <f>E61</f>
        <v>4372.0579660963704</v>
      </c>
      <c r="G61" s="55">
        <v>0</v>
      </c>
      <c r="H61" s="76">
        <f>SUM(H13:H60)</f>
        <v>77128.087558871615</v>
      </c>
      <c r="I61" s="76">
        <f>SUM(I13:I60)</f>
        <v>62199.030000000028</v>
      </c>
      <c r="J61" s="33"/>
      <c r="K61" s="6"/>
    </row>
    <row r="62" spans="1:11" ht="15">
      <c r="A62" s="39"/>
      <c r="B62" s="29"/>
      <c r="C62" s="29"/>
      <c r="D62" s="30"/>
      <c r="E62" s="30"/>
      <c r="F62" s="30"/>
      <c r="G62" s="56"/>
      <c r="H62" s="66"/>
      <c r="K62" s="6"/>
    </row>
    <row r="63" spans="1:11">
      <c r="A63" s="125"/>
      <c r="B63" s="125"/>
      <c r="C63" s="125"/>
      <c r="D63" s="125"/>
      <c r="E63" s="125"/>
      <c r="F63" s="125"/>
    </row>
    <row r="64" spans="1:11" ht="15.75" customHeight="1">
      <c r="B64" s="8" t="s">
        <v>221</v>
      </c>
      <c r="C64" s="19"/>
      <c r="D64" s="9">
        <f>D59</f>
        <v>8372.3138834283982</v>
      </c>
      <c r="E64" s="18" t="s">
        <v>121</v>
      </c>
      <c r="F64" s="18"/>
    </row>
    <row r="65" spans="2:6">
      <c r="B65" s="29"/>
      <c r="C65" s="29"/>
      <c r="D65" s="30"/>
      <c r="E65" s="18"/>
      <c r="F65" s="18"/>
    </row>
    <row r="66" spans="2:6">
      <c r="D66" s="2" t="s">
        <v>126</v>
      </c>
    </row>
  </sheetData>
  <mergeCells count="13">
    <mergeCell ref="L10:L11"/>
    <mergeCell ref="M10:M11"/>
    <mergeCell ref="G10:G11"/>
    <mergeCell ref="A63:F63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2" manualBreakCount="2">
    <brk id="7" max="65" man="1"/>
    <brk id="10" max="6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70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5.140625" style="2" customWidth="1"/>
    <col min="8" max="8" width="16.5703125" style="2" customWidth="1"/>
    <col min="9" max="9" width="11.71093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226</v>
      </c>
      <c r="E6" s="28"/>
      <c r="F6" s="28"/>
    </row>
    <row r="7" spans="1:10">
      <c r="A7" s="27" t="s">
        <v>225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224</v>
      </c>
      <c r="E9" s="26">
        <f>[1]ТАРИФ.!$S$21</f>
        <v>343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SUM(D13:D64)</f>
        <v>55097.605883253411</v>
      </c>
      <c r="E12" s="23">
        <f>SUM(E13:E64)</f>
        <v>70436.248271316872</v>
      </c>
      <c r="F12" s="23">
        <f>SUM(F13:F64)</f>
        <v>72059.568432092041</v>
      </c>
      <c r="G12" s="53">
        <f>SUM(G13:G67)</f>
        <v>75919.36000000003</v>
      </c>
      <c r="H12" s="51">
        <v>75919.360000000001</v>
      </c>
      <c r="I12" s="51">
        <f>(H12-G59-G60-G61-G62-G63-G64-G65)/(F12-F59-F60-F61-F62-F63-F64-F65)</f>
        <v>1.2193426599953345</v>
      </c>
    </row>
    <row r="13" spans="1:10" ht="15">
      <c r="A13" s="7">
        <v>1</v>
      </c>
      <c r="B13" s="8" t="s">
        <v>6</v>
      </c>
      <c r="C13" s="8"/>
      <c r="D13" s="9">
        <f>'[1]Ж-2'!$E$23</f>
        <v>10665.889812894857</v>
      </c>
      <c r="E13" s="9">
        <f>[3]Жукова2!$E$23</f>
        <v>10221.316848610295</v>
      </c>
      <c r="F13" s="9">
        <f>(E13/12*8)+(D13/12*4)</f>
        <v>10369.507836705148</v>
      </c>
      <c r="G13" s="52">
        <f>F13*I12</f>
        <v>12643.983268450522</v>
      </c>
      <c r="H13" s="76">
        <f>F13</f>
        <v>10369.507836705148</v>
      </c>
      <c r="I13" s="76">
        <f>G13</f>
        <v>12643.983268450522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'[1]Ж-2'!$E$25</f>
        <v>0</v>
      </c>
      <c r="E14" s="9">
        <f>[3]Жукова2!$E$24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0</v>
      </c>
      <c r="I14" s="76">
        <f>G14+G15</f>
        <v>0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'[1]Ж-2'!$E$26</f>
        <v>0</v>
      </c>
      <c r="E15" s="9">
        <f>[3]Жукова2!$E$25</f>
        <v>0</v>
      </c>
      <c r="F15" s="9">
        <f t="shared" si="0"/>
        <v>0</v>
      </c>
      <c r="G15" s="52">
        <f>F15*I12</f>
        <v>0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'[1]Ж-2'!$E$27</f>
        <v>235.76400000000001</v>
      </c>
      <c r="E16" s="9">
        <f>[3]Жукова2!$E$26</f>
        <v>0</v>
      </c>
      <c r="F16" s="9">
        <f t="shared" si="0"/>
        <v>78.588000000000008</v>
      </c>
      <c r="G16" s="52">
        <f>F16*I12</f>
        <v>95.825700963713359</v>
      </c>
      <c r="H16" s="76">
        <f>F16+F43+F44+F45+F46+F47+F48+F49+F50+F51</f>
        <v>19514.668380771342</v>
      </c>
      <c r="I16" s="76">
        <f>G16+G43+G44+G45+G46+G47+G48+G49+G50+G51</f>
        <v>23795.06765233658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'[1]Ж-2'!$E$28</f>
        <v>2.9668025567485024</v>
      </c>
      <c r="E17" s="9">
        <f>[3]Жукова2!$E$27</f>
        <v>1.3202690079187827</v>
      </c>
      <c r="F17" s="9">
        <f t="shared" si="0"/>
        <v>1.8691135241953558</v>
      </c>
      <c r="G17" s="52">
        <f>F17*I12</f>
        <v>2.2790898564256192</v>
      </c>
      <c r="H17" s="76">
        <f>F17+F18+F19+F20+F21+F22+F23+F24+F59</f>
        <v>9691.4903953370449</v>
      </c>
      <c r="I17" s="76">
        <f>G17+G18+G19+G20+G21+G22+G23+G24+G59</f>
        <v>20785.266552249042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'[1]Ж-2'!$E$29</f>
        <v>0</v>
      </c>
      <c r="E18" s="9">
        <f>[3]Жукова2!$E$28</f>
        <v>0</v>
      </c>
      <c r="F18" s="9">
        <f t="shared" si="0"/>
        <v>0</v>
      </c>
      <c r="G18" s="52">
        <f>F18*I12</f>
        <v>0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'[1]Ж-2'!$E$30</f>
        <v>666.29685560917801</v>
      </c>
      <c r="E19" s="9">
        <f>[3]Жукова2!$E$29</f>
        <v>7218.7312121762416</v>
      </c>
      <c r="F19" s="9">
        <f t="shared" si="0"/>
        <v>5034.5864266538874</v>
      </c>
      <c r="G19" s="52">
        <f>F19*I12</f>
        <v>6138.8860054525576</v>
      </c>
      <c r="H19" s="76"/>
      <c r="I19" s="76"/>
      <c r="J19" s="78"/>
    </row>
    <row r="20" spans="1:10" ht="15">
      <c r="A20" s="7" t="s">
        <v>61</v>
      </c>
      <c r="B20" s="8" t="s">
        <v>14</v>
      </c>
      <c r="C20" s="8"/>
      <c r="D20" s="9">
        <f>'[1]Ж-2'!$E$31</f>
        <v>560.72568322546601</v>
      </c>
      <c r="E20" s="9">
        <f>[3]Жукова2!$E$30</f>
        <v>2896.1201479258962</v>
      </c>
      <c r="F20" s="9">
        <f t="shared" si="0"/>
        <v>2117.6553263590858</v>
      </c>
      <c r="G20" s="52">
        <f>F20*I12</f>
        <v>2582.1474785959758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'[1]Ж-2'!$E$32</f>
        <v>1335.0611505368224</v>
      </c>
      <c r="E21" s="9">
        <f>[3]Жукова2!$E$31</f>
        <v>761.11846820515802</v>
      </c>
      <c r="F21" s="9">
        <f t="shared" si="0"/>
        <v>952.43269564904608</v>
      </c>
      <c r="G21" s="52">
        <f>F21*I12</f>
        <v>1161.3418165792348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'[1]Ж-2'!$E$33</f>
        <v>0</v>
      </c>
      <c r="E22" s="9">
        <f>[3]Жукова2!$E$32</f>
        <v>0</v>
      </c>
      <c r="F22" s="9">
        <f t="shared" si="0"/>
        <v>0</v>
      </c>
      <c r="G22" s="52">
        <f>F22*I12</f>
        <v>0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'[1]Ж-2'!$E$34</f>
        <v>0</v>
      </c>
      <c r="E23" s="9">
        <f>[3]Жукова2!$E$33</f>
        <v>0</v>
      </c>
      <c r="F23" s="9">
        <f t="shared" si="0"/>
        <v>0</v>
      </c>
      <c r="G23" s="52">
        <f>F23*I12</f>
        <v>0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'[1]Ж-2'!$E$35</f>
        <v>1254.957481504614</v>
      </c>
      <c r="E24" s="9">
        <f>[3]Жукова2!$E$34</f>
        <v>289.72712708106434</v>
      </c>
      <c r="F24" s="9">
        <f t="shared" si="0"/>
        <v>611.47057855558091</v>
      </c>
      <c r="G24" s="52">
        <f>F24*I12</f>
        <v>745.59216176484824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'[1]Ж-2'!$E$36</f>
        <v>0</v>
      </c>
      <c r="E25" s="9">
        <f>[3]Жукова2!$E$35</f>
        <v>2420.7772692791873</v>
      </c>
      <c r="F25" s="9">
        <f t="shared" si="0"/>
        <v>1613.8515128527915</v>
      </c>
      <c r="G25" s="52">
        <f>F25*I12</f>
        <v>1967.8379965194176</v>
      </c>
      <c r="H25" s="76">
        <f>F25+F26+F27+F28+F29+F30+F31+F32+F33+F34+F35+F36+F37+F38+F39+F52+F53+F54+F60+F61+F62+F63+F64+F65</f>
        <v>30737.983749844763</v>
      </c>
      <c r="I25" s="76">
        <f>G25+G26+G27+G28+G29+G30+G31+G32+G33+G34+G35+G36+G37+G38+G39+G52+G53+G54+G60+G61+G62+G63+G64+G65</f>
        <v>16566.170144046613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'[1]Ж-2'!$E$37</f>
        <v>2670.1223010736467</v>
      </c>
      <c r="E26" s="9">
        <f>[3]Жукова2!$E$36</f>
        <v>2420.7772692791873</v>
      </c>
      <c r="F26" s="9">
        <f t="shared" si="0"/>
        <v>2503.8922798773406</v>
      </c>
      <c r="G26" s="52">
        <f>F26*I12</f>
        <v>3053.102672887419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'[1]Ж-2'!$E$38</f>
        <v>0</v>
      </c>
      <c r="E27" s="9">
        <f>[3]Жукова2!$E$37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'[1]Ж-2'!$E$39</f>
        <v>0</v>
      </c>
      <c r="E28" s="9">
        <f>[3]Жукова2!$E$38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'[1]Ж-2'!$E$40</f>
        <v>0</v>
      </c>
      <c r="E29" s="9">
        <f>[3]Жукова2!$E$39</f>
        <v>0</v>
      </c>
      <c r="F29" s="9">
        <f t="shared" si="0"/>
        <v>0</v>
      </c>
      <c r="G29" s="52">
        <f>F29*I12</f>
        <v>0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'[1]Ж-2'!$E$41</f>
        <v>0</v>
      </c>
      <c r="E30" s="9">
        <f>[3]Жукова2!$E$40</f>
        <v>0</v>
      </c>
      <c r="F30" s="9">
        <f t="shared" si="0"/>
        <v>0</v>
      </c>
      <c r="G30" s="52">
        <f>F30*I12</f>
        <v>0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'[1]Ж-2'!$E$42</f>
        <v>0</v>
      </c>
      <c r="E31" s="9">
        <f>[3]Жукова2!$E$41</f>
        <v>0</v>
      </c>
      <c r="F31" s="9">
        <f t="shared" si="0"/>
        <v>0</v>
      </c>
      <c r="G31" s="52">
        <f>F31*I12</f>
        <v>0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'[1]Ж-2'!$E$43</f>
        <v>0</v>
      </c>
      <c r="E32" s="9">
        <f>[3]Жукова2!$E$42</f>
        <v>27.39736426298478</v>
      </c>
      <c r="F32" s="9">
        <f t="shared" si="0"/>
        <v>18.264909508656519</v>
      </c>
      <c r="G32" s="52">
        <f>F32*I12</f>
        <v>22.271183344859317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'[1]Ж-2'!$E$44</f>
        <v>0</v>
      </c>
      <c r="E33" s="9">
        <f>[3]Жукова2!$E$43</f>
        <v>534.24860312820272</v>
      </c>
      <c r="F33" s="9">
        <f t="shared" si="0"/>
        <v>356.16573541880183</v>
      </c>
      <c r="G33" s="52">
        <f>F33*I12</f>
        <v>434.28807522475637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'[1]Ж-2'!$E$45</f>
        <v>0</v>
      </c>
      <c r="E34" s="9">
        <f>[3]Жукова2!$E$44</f>
        <v>164.3841855779086</v>
      </c>
      <c r="F34" s="9">
        <f t="shared" si="0"/>
        <v>109.58945705193906</v>
      </c>
      <c r="G34" s="52">
        <f>F34*I12</f>
        <v>133.62710006915586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'[1]Ж-2'!$E$46</f>
        <v>225.75973278968416</v>
      </c>
      <c r="E35" s="9">
        <f>[3]Жукова2!$E$45</f>
        <v>161.38515128527916</v>
      </c>
      <c r="F35" s="9">
        <f t="shared" si="0"/>
        <v>182.84334512008081</v>
      </c>
      <c r="G35" s="52">
        <f>F35*I12</f>
        <v>222.9486908011643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'[1]Ж-2'!$E$47</f>
        <v>338.6395991845273</v>
      </c>
      <c r="E36" s="9">
        <f>[3]Жукова2!$E$46</f>
        <v>242.07772692791869</v>
      </c>
      <c r="F36" s="9">
        <f t="shared" si="0"/>
        <v>274.26501768012156</v>
      </c>
      <c r="G36" s="52">
        <f>F36*I12</f>
        <v>334.42303620174687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'[1]Ж-2'!$E$48</f>
        <v>185.11139895098512</v>
      </c>
      <c r="E37" s="9">
        <f>[3]Жукова2!$E$47</f>
        <v>376.56535299898434</v>
      </c>
      <c r="F37" s="9">
        <f t="shared" si="0"/>
        <v>312.74736831631793</v>
      </c>
      <c r="G37" s="52">
        <f>F37*I12</f>
        <v>381.3462079893597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'[1]Ж-2'!$E$49</f>
        <v>677.27919836905437</v>
      </c>
      <c r="E38" s="9">
        <f>[3]Жукова2!$E$48</f>
        <v>484.15545385583749</v>
      </c>
      <c r="F38" s="9">
        <f t="shared" si="0"/>
        <v>548.53003536024312</v>
      </c>
      <c r="G38" s="52">
        <f>F38*I12</f>
        <v>668.84607240349374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'[1]Ж-2'!$E$50</f>
        <v>1015.9187975535807</v>
      </c>
      <c r="E39" s="9">
        <f>[3]Жукова2!$E$49</f>
        <v>726.23318078375644</v>
      </c>
      <c r="F39" s="9">
        <f t="shared" si="0"/>
        <v>822.79505304036456</v>
      </c>
      <c r="G39" s="52">
        <f>F39*I12</f>
        <v>1003.2691086052405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'[1]Ж-2'!$E$51</f>
        <v>251.82881758483481</v>
      </c>
      <c r="E40" s="9">
        <f>[3]Жукова2!$E$50</f>
        <v>251.46455072747199</v>
      </c>
      <c r="F40" s="9">
        <f t="shared" si="0"/>
        <v>251.5859730132596</v>
      </c>
      <c r="G40" s="52">
        <f>F40*I12</f>
        <v>306.76950955150244</v>
      </c>
      <c r="H40" s="76">
        <f>F40+F41+F55+F56+F57+F58</f>
        <v>1247.1047869518752</v>
      </c>
      <c r="I40" s="76">
        <f>G40+G41+G55+G56+G57+G58</f>
        <v>1520.6480682148144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'[1]Ж-2'!$E$52</f>
        <v>1259.1440879241754</v>
      </c>
      <c r="E41" s="9">
        <f>[3]Жукова2!$E$51</f>
        <v>125.73227536373592</v>
      </c>
      <c r="F41" s="9">
        <f t="shared" si="0"/>
        <v>503.5362128838824</v>
      </c>
      <c r="G41" s="52">
        <f>F41*I12</f>
        <v>613.98318522181023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[3]Жукова2!$E$52</f>
        <v>748.21992372279794</v>
      </c>
      <c r="F42" s="9">
        <f t="shared" si="0"/>
        <v>498.81328248186531</v>
      </c>
      <c r="G42" s="52">
        <f>F42*I12</f>
        <v>608.2243147024418</v>
      </c>
      <c r="H42" s="76">
        <f>F42</f>
        <v>498.81328248186531</v>
      </c>
      <c r="I42" s="76">
        <f>G42</f>
        <v>608.2243147024418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'[1]Ж-2'!$E$53</f>
        <v>0</v>
      </c>
      <c r="E43" s="9">
        <f>[3]Жукова2!$E$53</f>
        <v>1170.1989556132385</v>
      </c>
      <c r="F43" s="9">
        <f t="shared" si="0"/>
        <v>780.13263707549231</v>
      </c>
      <c r="G43" s="52">
        <f>F43*I12</f>
        <v>951.2490048408057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'[1]Ж-2'!$E$54</f>
        <v>5397.0045304343339</v>
      </c>
      <c r="E44" s="9">
        <f>[3]Жукова2!$E$54</f>
        <v>20210.259148117799</v>
      </c>
      <c r="F44" s="9">
        <f t="shared" si="0"/>
        <v>15272.507608889977</v>
      </c>
      <c r="G44" s="52">
        <f>F44*I12</f>
        <v>18622.420052622892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'[1]Ж-2'!$E$55</f>
        <v>887.00768902971697</v>
      </c>
      <c r="E45" s="9">
        <f>[3]Жукова2!$E$55</f>
        <v>885.75827130639493</v>
      </c>
      <c r="F45" s="9">
        <f t="shared" si="0"/>
        <v>886.17474388083565</v>
      </c>
      <c r="G45" s="52">
        <f>F45*I12</f>
        <v>1080.5506694243425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'[1]Ж-2'!$E$56</f>
        <v>395.78033223185111</v>
      </c>
      <c r="E46" s="9">
        <f>[3]Жукова2!$E$56</f>
        <v>395.22284556319141</v>
      </c>
      <c r="F46" s="9">
        <f t="shared" si="0"/>
        <v>395.40867445274466</v>
      </c>
      <c r="G46" s="52">
        <f>F46*I12</f>
        <v>482.13866489243895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'[1]Ж-2'!$E$57</f>
        <v>1499.1679251206497</v>
      </c>
      <c r="E47" s="9">
        <f>[3]Жукова2!$E$57</f>
        <v>1497.0562331939086</v>
      </c>
      <c r="F47" s="9">
        <f t="shared" si="0"/>
        <v>1497.7601305028224</v>
      </c>
      <c r="G47" s="52">
        <f>F47*I12</f>
        <v>1826.282821562271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'[1]Ж-2'!$E$58</f>
        <v>604.66439646532831</v>
      </c>
      <c r="E48" s="9">
        <f>[3]Жукова2!$E$58</f>
        <v>603.81268072154285</v>
      </c>
      <c r="F48" s="9">
        <f t="shared" si="0"/>
        <v>604.09658596947133</v>
      </c>
      <c r="G48" s="52">
        <f>F48*I12</f>
        <v>736.60073803011551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'[1]Ж-2'!$E$59</f>
        <v>0</v>
      </c>
      <c r="E49" s="9">
        <f>[3]Жукова2!$E$59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'[1]Ж-2'!$E$60</f>
        <v>0</v>
      </c>
      <c r="E50" s="9">
        <f>[3]Жукова2!$E$60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'[1]Ж-2'!$E$61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'[1]Ж-2'!$E$65</f>
        <v>0</v>
      </c>
      <c r="E52" s="9">
        <f>[3]Жукова2!$E$61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'[1]Ж-2'!$E$64</f>
        <v>0</v>
      </c>
      <c r="E53" s="9">
        <f>[3]Жукова2!$E$62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'[1]Ж-2'!$E$63</f>
        <v>0</v>
      </c>
      <c r="E54" s="9">
        <f>[3]Жукова2!$E$63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'[1]Ж-2'!$E$69</f>
        <v>0</v>
      </c>
      <c r="E55" s="9">
        <f>[3]Жукова2!$E$64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'[1]Ж-2'!$E$68</f>
        <v>0</v>
      </c>
      <c r="E56" s="9">
        <f>[3]Жукова2!$E$65</f>
        <v>196.39301945470098</v>
      </c>
      <c r="F56" s="9">
        <f t="shared" si="0"/>
        <v>130.92867963646731</v>
      </c>
      <c r="G56" s="52">
        <f>F56*I12</f>
        <v>159.64692449760705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'[1]Ж-2'!$E$66</f>
        <v>0</v>
      </c>
      <c r="E57" s="9">
        <f>[3]Жукова2!$E$66</f>
        <v>541.58088212739892</v>
      </c>
      <c r="F57" s="9">
        <f t="shared" si="0"/>
        <v>361.05392141826593</v>
      </c>
      <c r="G57" s="52">
        <f>F57*I12</f>
        <v>440.24844894389486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'[1]Ж-2'!$E$67</f>
        <v>0</v>
      </c>
      <c r="E58" s="9">
        <f>[3]Жукова2!$E$67</f>
        <v>0</v>
      </c>
      <c r="F58" s="9">
        <f t="shared" si="0"/>
        <v>0</v>
      </c>
      <c r="G58" s="52">
        <f>F58*I12</f>
        <v>0</v>
      </c>
      <c r="H58" s="79"/>
      <c r="I58" s="79"/>
      <c r="J58" s="6"/>
    </row>
    <row r="59" spans="1:10" ht="15.75" customHeight="1">
      <c r="A59" s="7" t="s">
        <v>100</v>
      </c>
      <c r="B59" s="8" t="s">
        <v>227</v>
      </c>
      <c r="C59" s="8"/>
      <c r="D59" s="9">
        <f>'[1]Ж-2'!$E$71</f>
        <v>973.47625459524807</v>
      </c>
      <c r="E59" s="9">
        <v>0</v>
      </c>
      <c r="F59" s="9">
        <f>D59</f>
        <v>973.47625459524807</v>
      </c>
      <c r="G59" s="54">
        <v>10155.02</v>
      </c>
      <c r="H59" s="76"/>
      <c r="I59" s="79"/>
      <c r="J59" s="6"/>
    </row>
    <row r="60" spans="1:10" ht="15">
      <c r="A60" s="35" t="s">
        <v>101</v>
      </c>
      <c r="B60" s="8" t="s">
        <v>228</v>
      </c>
      <c r="C60" s="11"/>
      <c r="D60" s="12">
        <f>'[1]Ж-2'!$E$72</f>
        <v>831.28566090070922</v>
      </c>
      <c r="E60" s="12">
        <v>0</v>
      </c>
      <c r="F60" s="12">
        <f>D60</f>
        <v>831.28566090070922</v>
      </c>
      <c r="G60" s="52">
        <v>684.92</v>
      </c>
      <c r="H60" s="76"/>
      <c r="I60" s="76"/>
      <c r="J60" s="6"/>
    </row>
    <row r="61" spans="1:10" ht="15">
      <c r="A61" s="38" t="s">
        <v>102</v>
      </c>
      <c r="B61" s="8" t="s">
        <v>229</v>
      </c>
      <c r="C61" s="13"/>
      <c r="D61" s="14">
        <f>'[1]Ж-2'!$E$73</f>
        <v>468.6199626304973</v>
      </c>
      <c r="E61" s="14">
        <v>0</v>
      </c>
      <c r="F61" s="14">
        <f>D61</f>
        <v>468.6199626304973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230</v>
      </c>
      <c r="C62" s="29"/>
      <c r="D62" s="14">
        <f>'[1]Ж-2'!$E$74</f>
        <v>22695.1334120869</v>
      </c>
      <c r="E62" s="14">
        <v>0</v>
      </c>
      <c r="F62" s="14">
        <f>D62</f>
        <v>22695.1334120869</v>
      </c>
      <c r="G62" s="55">
        <v>7102.22</v>
      </c>
      <c r="H62" s="79"/>
      <c r="I62" s="79"/>
      <c r="J62" s="6"/>
    </row>
    <row r="63" spans="1:10" ht="15">
      <c r="A63" s="38" t="s">
        <v>115</v>
      </c>
      <c r="B63" s="8" t="s">
        <v>234</v>
      </c>
      <c r="C63" s="29"/>
      <c r="D63" s="14">
        <v>0</v>
      </c>
      <c r="E63" s="14">
        <f>[3]Жукова2!$E$68</f>
        <v>2695.0811378680214</v>
      </c>
      <c r="F63" s="14">
        <v>0</v>
      </c>
      <c r="G63" s="55">
        <v>0</v>
      </c>
      <c r="H63" s="79"/>
      <c r="I63" s="79"/>
      <c r="J63" s="6"/>
    </row>
    <row r="64" spans="1:10" ht="15">
      <c r="A64" s="38" t="s">
        <v>116</v>
      </c>
      <c r="B64" s="8" t="s">
        <v>235</v>
      </c>
      <c r="C64" s="29"/>
      <c r="D64" s="14">
        <v>0</v>
      </c>
      <c r="E64" s="14">
        <f>[3]Жукова2!$E$69</f>
        <v>12169.132717150856</v>
      </c>
      <c r="F64" s="14">
        <v>0</v>
      </c>
      <c r="G64" s="52">
        <v>0</v>
      </c>
      <c r="H64" s="79"/>
      <c r="I64" s="79"/>
      <c r="J64" s="6"/>
    </row>
    <row r="65" spans="1:10" ht="15">
      <c r="A65" s="38" t="s">
        <v>116</v>
      </c>
      <c r="B65" s="8" t="s">
        <v>288</v>
      </c>
      <c r="C65" s="29"/>
      <c r="D65" s="14">
        <v>0</v>
      </c>
      <c r="E65" s="14">
        <v>0</v>
      </c>
      <c r="F65" s="14">
        <v>0</v>
      </c>
      <c r="G65" s="52">
        <v>557.07000000000005</v>
      </c>
      <c r="H65" s="77">
        <f>SUM(H13:H64)</f>
        <v>72059.568432092041</v>
      </c>
      <c r="I65" s="79">
        <f>SUM(I13:I64)</f>
        <v>75919.360000000001</v>
      </c>
      <c r="J65" s="6"/>
    </row>
    <row r="66" spans="1:10">
      <c r="A66" s="125"/>
      <c r="B66" s="125"/>
      <c r="C66" s="125"/>
      <c r="D66" s="125"/>
      <c r="E66" s="125"/>
      <c r="F66" s="125"/>
    </row>
    <row r="67" spans="1:10">
      <c r="A67" s="40"/>
      <c r="B67" s="8" t="s">
        <v>234</v>
      </c>
      <c r="C67" s="40"/>
      <c r="D67" s="43">
        <f>E63</f>
        <v>2695.0811378680214</v>
      </c>
      <c r="E67" s="18" t="s">
        <v>236</v>
      </c>
      <c r="F67" s="40"/>
    </row>
    <row r="68" spans="1:10" ht="15.75" customHeight="1">
      <c r="B68" s="8" t="s">
        <v>235</v>
      </c>
      <c r="C68" s="19"/>
      <c r="D68" s="41">
        <f>E64</f>
        <v>12169.132717150856</v>
      </c>
      <c r="E68" s="18" t="s">
        <v>137</v>
      </c>
      <c r="F68" s="18"/>
    </row>
    <row r="69" spans="1:10">
      <c r="B69" s="29"/>
      <c r="C69" s="29"/>
      <c r="D69" s="30"/>
      <c r="E69" s="18"/>
      <c r="F69" s="18"/>
    </row>
    <row r="70" spans="1:10">
      <c r="D70" s="2" t="s">
        <v>126</v>
      </c>
    </row>
  </sheetData>
  <mergeCells count="11">
    <mergeCell ref="G10:G11"/>
    <mergeCell ref="A66:F66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68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140625" style="2" customWidth="1"/>
    <col min="8" max="8" width="16.42578125" style="2" customWidth="1"/>
    <col min="9" max="9" width="11.855468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239</v>
      </c>
      <c r="E6" s="28"/>
      <c r="F6" s="28"/>
    </row>
    <row r="7" spans="1:10">
      <c r="A7" s="27" t="s">
        <v>237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238</v>
      </c>
      <c r="E9" s="26">
        <f>[1]ТАРИФ.!$T$21</f>
        <v>691.4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SUM(D13:D64)</f>
        <v>108469.79909160073</v>
      </c>
      <c r="E12" s="23">
        <f>SUM(E13:E65)</f>
        <v>120988.03273958193</v>
      </c>
      <c r="F12" s="23">
        <f>SUM(F13:F65)</f>
        <v>126660.74860337884</v>
      </c>
      <c r="G12" s="53">
        <f>SUM(G13:G66)</f>
        <v>116150.36000000002</v>
      </c>
      <c r="H12" s="51">
        <v>116150.36</v>
      </c>
      <c r="I12" s="51">
        <f>(H12-G59-G60-G61-G62-G63-G64-G65-G66)/(F12-F59-F60-F61-F62-F63-F64-F65-F66)</f>
        <v>1.0596091482848327</v>
      </c>
    </row>
    <row r="13" spans="1:10" ht="15">
      <c r="A13" s="7">
        <v>1</v>
      </c>
      <c r="B13" s="8" t="s">
        <v>6</v>
      </c>
      <c r="C13" s="8"/>
      <c r="D13" s="9">
        <f>'[1]Ж-3'!$E$23</f>
        <v>21499.697424593302</v>
      </c>
      <c r="E13" s="9">
        <f>'[3]3'!$E$23</f>
        <v>21056.946700320637</v>
      </c>
      <c r="F13" s="9">
        <f>(E13/12*8)+(D13/12*4)</f>
        <v>21204.530275078192</v>
      </c>
      <c r="G13" s="52">
        <f>F13*I12</f>
        <v>22468.51426455555</v>
      </c>
      <c r="H13" s="76">
        <f>F13</f>
        <v>21204.530275078192</v>
      </c>
      <c r="I13" s="76">
        <f>G13</f>
        <v>22468.51426455555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'[1]Ж-3'!$E$25</f>
        <v>0</v>
      </c>
      <c r="E14" s="9">
        <f>'[3]3'!$E$24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0</v>
      </c>
      <c r="I14" s="76">
        <f>G14+G15</f>
        <v>0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'[1]Ж-3'!$E$26</f>
        <v>0</v>
      </c>
      <c r="E15" s="9">
        <f>'[3]3'!$E$25</f>
        <v>0</v>
      </c>
      <c r="F15" s="9">
        <f t="shared" si="0"/>
        <v>0</v>
      </c>
      <c r="G15" s="52">
        <f>F15*I12</f>
        <v>0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'[1]Ж-3'!$E$27</f>
        <v>235.76400000000001</v>
      </c>
      <c r="E16" s="9">
        <f>'[3]3'!$E$26</f>
        <v>0</v>
      </c>
      <c r="F16" s="9">
        <f t="shared" si="0"/>
        <v>78.588000000000008</v>
      </c>
      <c r="G16" s="52">
        <f>F16*I12</f>
        <v>83.272563745408434</v>
      </c>
      <c r="H16" s="76">
        <f>F16+F43+F44+F45+F46+F47+F48+F49+F50+F51</f>
        <v>40119.582515518217</v>
      </c>
      <c r="I16" s="76">
        <f>G16+G43+G44+G45+G46+G47+G48+G49+G50+G51</f>
        <v>42511.076658811333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'[1]Ж-3'!$E$28</f>
        <v>0</v>
      </c>
      <c r="E17" s="9">
        <f>'[3]3'!$E$27</f>
        <v>33.006725197969502</v>
      </c>
      <c r="F17" s="9">
        <f t="shared" si="0"/>
        <v>22.004483465313001</v>
      </c>
      <c r="G17" s="52">
        <f>F17*I12</f>
        <v>23.316151983127991</v>
      </c>
      <c r="H17" s="76">
        <f>F17+F18+F19+F20+F21+F22+F23+F24</f>
        <v>20134.28730039495</v>
      </c>
      <c r="I17" s="76">
        <f>G17+G18+G19+G20+G21+G22+G23+G24</f>
        <v>21334.47501769361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'[1]Ж-3'!$E$29</f>
        <v>445.02038351227475</v>
      </c>
      <c r="E18" s="9">
        <f>'[3]3'!$E$28</f>
        <v>300.78046717401037</v>
      </c>
      <c r="F18" s="9">
        <f t="shared" si="0"/>
        <v>348.8604392867652</v>
      </c>
      <c r="G18" s="52">
        <f>F18*I12</f>
        <v>369.65571294292187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'[1]Ж-3'!$E$30</f>
        <v>399.7781133655061</v>
      </c>
      <c r="E19" s="9">
        <f>'[3]3'!$E$29</f>
        <v>7218.7312121762416</v>
      </c>
      <c r="F19" s="9">
        <f t="shared" si="0"/>
        <v>4945.7468459059965</v>
      </c>
      <c r="G19" s="52">
        <f>F19*I12</f>
        <v>5240.5586030228505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'[1]Ж-3'!$E$31</f>
        <v>5340.2446021472942</v>
      </c>
      <c r="E20" s="9">
        <f>'[3]3'!$E$30</f>
        <v>4688.9564299752628</v>
      </c>
      <c r="F20" s="9">
        <f t="shared" si="0"/>
        <v>4906.0524873659397</v>
      </c>
      <c r="G20" s="52">
        <f>F20*I12</f>
        <v>5198.4980975785084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'[1]Ж-3'!$E$32</f>
        <v>5340.2446021472942</v>
      </c>
      <c r="E21" s="9">
        <f>'[3]3'!$E$31</f>
        <v>9894.5400866670498</v>
      </c>
      <c r="F21" s="9">
        <f t="shared" si="0"/>
        <v>8376.4415918271316</v>
      </c>
      <c r="G21" s="52">
        <f>F21*I12</f>
        <v>8875.7541407735953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'[1]Ж-3'!$E$33</f>
        <v>1068.0489204294586</v>
      </c>
      <c r="E22" s="9">
        <f>'[3]3'!$E$32</f>
        <v>246.57627836686299</v>
      </c>
      <c r="F22" s="9">
        <f t="shared" si="0"/>
        <v>520.40049238772815</v>
      </c>
      <c r="G22" s="52">
        <f>F22*I12</f>
        <v>551.42112250596813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'[1]Ж-3'!$E$34</f>
        <v>1441.8660425797691</v>
      </c>
      <c r="E23" s="9">
        <f>'[3]3'!$E$33</f>
        <v>332.87797579526443</v>
      </c>
      <c r="F23" s="9">
        <f t="shared" si="0"/>
        <v>702.54066472343266</v>
      </c>
      <c r="G23" s="52">
        <f>F23*I12</f>
        <v>744.41851538305662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'[1]Ж-3'!$E$35</f>
        <v>640.82935225767596</v>
      </c>
      <c r="E24" s="9">
        <f>'[3]3'!$E$34</f>
        <v>147.94576702011781</v>
      </c>
      <c r="F24" s="9">
        <f t="shared" si="0"/>
        <v>312.2402954326372</v>
      </c>
      <c r="G24" s="52">
        <f>F24*I12</f>
        <v>330.85267350358123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'[1]Ж-3'!$E$36</f>
        <v>0</v>
      </c>
      <c r="E25" s="9">
        <f>'[3]3'!$E$35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F25+F26+F27+F28+F29+F30+F31+F32+F33+F34+F35+F36+F37+F38+F39+F52+F53+F54+F59+F60+F61+F62+F63+F64+F65+F66</f>
        <v>42635.33896784074</v>
      </c>
      <c r="I25" s="76">
        <f>G25+G26+G27+G28+G29+G30+G31+G32+G33+G34+G35+G36+G37+G38+G39+G52+G53+G54+G59+G60+G61+G62+G63+G64+G65+G66</f>
        <v>27116.26726180327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'[1]Ж-3'!$E$37</f>
        <v>0</v>
      </c>
      <c r="E26" s="9">
        <f>'[3]3'!$E$36</f>
        <v>0</v>
      </c>
      <c r="F26" s="9">
        <f t="shared" si="0"/>
        <v>0</v>
      </c>
      <c r="G26" s="52">
        <f>F26*I12</f>
        <v>0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'[1]Ж-3'!$E$38</f>
        <v>0</v>
      </c>
      <c r="E27" s="9">
        <f>'[3]3'!$E$37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'[1]Ж-3'!$E$39</f>
        <v>0</v>
      </c>
      <c r="E28" s="9">
        <f>'[3]3'!$E$38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'[1]Ж-3'!$E$40</f>
        <v>0</v>
      </c>
      <c r="E29" s="9">
        <f>'[3]3'!$E$39</f>
        <v>1815.5829519593967</v>
      </c>
      <c r="F29" s="9">
        <f t="shared" si="0"/>
        <v>1210.3886346395977</v>
      </c>
      <c r="G29" s="52">
        <f>F29*I12</f>
        <v>1282.5388702441057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'[1]Ж-3'!$E$41</f>
        <v>1289.1686712657875</v>
      </c>
      <c r="E30" s="9">
        <f>'[3]3'!$E$40</f>
        <v>2622.5087083857934</v>
      </c>
      <c r="F30" s="9">
        <f t="shared" si="0"/>
        <v>2178.0620293457914</v>
      </c>
      <c r="G30" s="52">
        <f>F30*I12</f>
        <v>2307.894451826628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'[1]Ж-3'!$E$42</f>
        <v>4005.1834516104755</v>
      </c>
      <c r="E31" s="9">
        <f>'[3]3'!$E$41</f>
        <v>3631.1659039187816</v>
      </c>
      <c r="F31" s="9">
        <f t="shared" si="0"/>
        <v>3755.8384198160129</v>
      </c>
      <c r="G31" s="52">
        <f>F31*I12</f>
        <v>3979.7207491166973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'[1]Ж-3'!$E$43</f>
        <v>0</v>
      </c>
      <c r="E32" s="9">
        <f>'[3]3'!$E$42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'[1]Ж-3'!$E$44</f>
        <v>0</v>
      </c>
      <c r="E33" s="9">
        <f>'[3]3'!$E$43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'[1]Ж-3'!$E$45</f>
        <v>0</v>
      </c>
      <c r="E34" s="9">
        <f>'[3]3'!$E$44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'[1]Ж-3'!$E$46</f>
        <v>225.75973278968416</v>
      </c>
      <c r="E35" s="9">
        <f>'[3]3'!$E$45</f>
        <v>161.38515128527916</v>
      </c>
      <c r="F35" s="9">
        <f t="shared" si="0"/>
        <v>182.84334512008081</v>
      </c>
      <c r="G35" s="52">
        <f>F35*I12</f>
        <v>193.74248119223856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'[1]Ж-3'!$E$47</f>
        <v>338.6395991845273</v>
      </c>
      <c r="E36" s="9">
        <f>'[3]3'!$E$46</f>
        <v>242.07772692791869</v>
      </c>
      <c r="F36" s="9">
        <f t="shared" si="0"/>
        <v>274.26501768012156</v>
      </c>
      <c r="G36" s="52">
        <f>F36*I12</f>
        <v>290.61372178835819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'[1]Ж-3'!$E$48</f>
        <v>185.11139895098512</v>
      </c>
      <c r="E37" s="9">
        <f>'[3]3'!$E$47</f>
        <v>376.56535299898434</v>
      </c>
      <c r="F37" s="9">
        <f t="shared" si="0"/>
        <v>312.74736831631793</v>
      </c>
      <c r="G37" s="52">
        <f>F37*I12</f>
        <v>331.38997256997652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'[1]Ж-3'!$E$49</f>
        <v>8533.7178994500846</v>
      </c>
      <c r="E38" s="9">
        <f>'[3]3'!$E$48</f>
        <v>6100.3587185835468</v>
      </c>
      <c r="F38" s="9">
        <f t="shared" si="0"/>
        <v>6911.47844553906</v>
      </c>
      <c r="G38" s="52">
        <f>F38*I12</f>
        <v>7323.4657890666222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'[1]Ж-3'!$E$50</f>
        <v>5587.553386544696</v>
      </c>
      <c r="E39" s="9">
        <f>'[3]3'!$E$49</f>
        <v>9150.5380778753442</v>
      </c>
      <c r="F39" s="9">
        <f t="shared" si="0"/>
        <v>7962.8765140984615</v>
      </c>
      <c r="G39" s="52">
        <f>F39*I12</f>
        <v>8437.536801001168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'[1]Ж-3'!$E$51</f>
        <v>503.65763516966962</v>
      </c>
      <c r="E40" s="9">
        <f>'[3]3'!$E$50</f>
        <v>502.92910145494392</v>
      </c>
      <c r="F40" s="9">
        <f t="shared" si="0"/>
        <v>503.17194602651921</v>
      </c>
      <c r="G40" s="52">
        <f>F40*I12</f>
        <v>533.16559716998177</v>
      </c>
      <c r="H40" s="76">
        <f>F40+F41+F55+F56+F57+F58</f>
        <v>1539.403722498452</v>
      </c>
      <c r="I40" s="76">
        <f>G40+G41+G55+G56+G57+G58</f>
        <v>1631.1662672630855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'[1]Ж-3'!$E$52</f>
        <v>1259.1440879241754</v>
      </c>
      <c r="E41" s="9">
        <f>'[3]3'!$E$51</f>
        <v>25.146455072747202</v>
      </c>
      <c r="F41" s="9">
        <f t="shared" si="0"/>
        <v>436.47899935655664</v>
      </c>
      <c r="G41" s="52">
        <f>F41*I12</f>
        <v>462.49714075241701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'[3]3'!$E$52</f>
        <v>1541.4087330724899</v>
      </c>
      <c r="F42" s="9">
        <f t="shared" si="0"/>
        <v>1027.6058220483267</v>
      </c>
      <c r="G42" s="52">
        <f>F42*I12</f>
        <v>1088.8605298731627</v>
      </c>
      <c r="H42" s="76">
        <f>F42</f>
        <v>1027.6058220483267</v>
      </c>
      <c r="I42" s="76">
        <f>G42</f>
        <v>1088.8605298731627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'[1]Ж-3'!$E$53</f>
        <v>3124.9322528070388</v>
      </c>
      <c r="E43" s="9">
        <f>'[3]3'!$E$53</f>
        <v>3120.5305483019656</v>
      </c>
      <c r="F43" s="9">
        <f t="shared" si="0"/>
        <v>3121.9977831369897</v>
      </c>
      <c r="G43" s="52">
        <f>F43*I12</f>
        <v>3308.0974119369212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'[1]Ж-3'!$E$54</f>
        <v>26985.022652171665</v>
      </c>
      <c r="E44" s="9">
        <f>'[3]3'!$E$54</f>
        <v>26947.012197490338</v>
      </c>
      <c r="F44" s="9">
        <f t="shared" si="0"/>
        <v>26959.682349050781</v>
      </c>
      <c r="G44" s="52">
        <f>F44*I12</f>
        <v>28566.726051907335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'[1]Ж-3'!$E$55</f>
        <v>1552.2634558020063</v>
      </c>
      <c r="E45" s="9">
        <f>'[3]3'!$E$55</f>
        <v>1550.0769747861934</v>
      </c>
      <c r="F45" s="9">
        <f t="shared" si="0"/>
        <v>1550.8058017914645</v>
      </c>
      <c r="G45" s="52">
        <f>F45*I12</f>
        <v>1643.2480147914307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'[1]Ж-3'!$E$56</f>
        <v>1748.029800690681</v>
      </c>
      <c r="E46" s="9">
        <f>'[3]3'!$E$56</f>
        <v>1745.567567904101</v>
      </c>
      <c r="F46" s="9">
        <f t="shared" si="0"/>
        <v>1746.3883121662943</v>
      </c>
      <c r="G46" s="52">
        <f>F46*I12</f>
        <v>1850.4890320291136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'[1]Ж-3'!$E$57</f>
        <v>3997.7811336550617</v>
      </c>
      <c r="E47" s="9">
        <f>'[3]3'!$E$57</f>
        <v>3992.1499551837524</v>
      </c>
      <c r="F47" s="9">
        <f t="shared" si="0"/>
        <v>3994.0270146741886</v>
      </c>
      <c r="G47" s="52">
        <f>F47*I12</f>
        <v>4232.1075632455295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'[1]Ж-3'!$E$58</f>
        <v>2670.6010843885347</v>
      </c>
      <c r="E48" s="9">
        <f>'[3]3'!$E$58</f>
        <v>2666.8393398534827</v>
      </c>
      <c r="F48" s="9">
        <f t="shared" si="0"/>
        <v>2668.0932546985</v>
      </c>
      <c r="G48" s="52">
        <f>F48*I12</f>
        <v>2827.1360211555848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'[1]Ж-3'!$E$59</f>
        <v>0</v>
      </c>
      <c r="E49" s="9">
        <f>'[3]3'!$E$59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'[1]Ж-3'!$E$60</f>
        <v>0</v>
      </c>
      <c r="E50" s="9">
        <f>'[3]3'!$E$60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'[1]Ж-3'!$E$61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'[1]Ж-3'!$E$65</f>
        <v>162.86497112885274</v>
      </c>
      <c r="E52" s="9">
        <f>'[3]3'!$E$61</f>
        <v>217.56610085685281</v>
      </c>
      <c r="F52" s="9">
        <f t="shared" si="0"/>
        <v>199.33239094751946</v>
      </c>
      <c r="G52" s="52">
        <f>F52*I12</f>
        <v>211.21442499748039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'[1]Ж-3'!$E$64</f>
        <v>0</v>
      </c>
      <c r="E53" s="9">
        <f>'[3]3'!$E$62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'[1]Ж-3'!$E$63</f>
        <v>0</v>
      </c>
      <c r="E54" s="9">
        <f>'[3]3'!$E$63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'[1]Ж-3'!$E$69</f>
        <v>0</v>
      </c>
      <c r="E55" s="9">
        <f>'[3]3'!$E$64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'[1]Ж-3'!$E$68</f>
        <v>0</v>
      </c>
      <c r="E56" s="9">
        <f>'[3]3'!$E$65</f>
        <v>196.39301945470098</v>
      </c>
      <c r="F56" s="9">
        <f t="shared" si="0"/>
        <v>130.92867963646731</v>
      </c>
      <c r="G56" s="52">
        <f>F56*I12</f>
        <v>138.73322671565484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'[1]Ж-3'!$E$66</f>
        <v>0</v>
      </c>
      <c r="E57" s="9">
        <f>'[3]3'!$E$66</f>
        <v>541.58088212739892</v>
      </c>
      <c r="F57" s="9">
        <f t="shared" si="0"/>
        <v>361.05392141826593</v>
      </c>
      <c r="G57" s="52">
        <f>F57*I12</f>
        <v>382.57603815890764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'[1]Ж-3'!$E$67</f>
        <v>0</v>
      </c>
      <c r="E58" s="9">
        <f>'[3]3'!$E$67</f>
        <v>161.65526409096452</v>
      </c>
      <c r="F58" s="9">
        <f t="shared" si="0"/>
        <v>107.77017606064301</v>
      </c>
      <c r="G58" s="52">
        <f>F58*I12</f>
        <v>114.19426446612441</v>
      </c>
      <c r="H58" s="79"/>
      <c r="I58" s="79"/>
      <c r="J58" s="6"/>
    </row>
    <row r="59" spans="1:10" ht="15.75" customHeight="1">
      <c r="A59" s="7" t="s">
        <v>100</v>
      </c>
      <c r="B59" s="8" t="s">
        <v>240</v>
      </c>
      <c r="C59" s="8"/>
      <c r="D59" s="9">
        <f>'[1]Ж-3'!$E$71</f>
        <v>666.85996263049685</v>
      </c>
      <c r="E59" s="9">
        <v>0</v>
      </c>
      <c r="F59" s="9">
        <f>D59</f>
        <v>666.85996263049685</v>
      </c>
      <c r="G59" s="54">
        <v>0</v>
      </c>
      <c r="H59" s="76"/>
      <c r="I59" s="79"/>
      <c r="J59" s="6"/>
    </row>
    <row r="60" spans="1:10" ht="15">
      <c r="A60" s="35" t="s">
        <v>101</v>
      </c>
      <c r="B60" s="8" t="s">
        <v>229</v>
      </c>
      <c r="C60" s="11"/>
      <c r="D60" s="12">
        <f>'[1]Ж-3'!$E$72</f>
        <v>937.23992526099482</v>
      </c>
      <c r="E60" s="12">
        <v>0</v>
      </c>
      <c r="F60" s="12">
        <f>D60</f>
        <v>937.23992526099482</v>
      </c>
      <c r="G60" s="52">
        <v>0</v>
      </c>
      <c r="H60" s="76"/>
      <c r="I60" s="76"/>
      <c r="J60" s="6"/>
    </row>
    <row r="61" spans="1:10" ht="15">
      <c r="A61" s="38" t="s">
        <v>102</v>
      </c>
      <c r="B61" s="8" t="s">
        <v>228</v>
      </c>
      <c r="C61" s="13"/>
      <c r="D61" s="14">
        <f>'[1]Ж-3'!$E$73</f>
        <v>1662.5713218014203</v>
      </c>
      <c r="E61" s="14">
        <v>0</v>
      </c>
      <c r="F61" s="14">
        <f>D61</f>
        <v>1662.5713218014203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241</v>
      </c>
      <c r="C62" s="29"/>
      <c r="D62" s="14">
        <f>'[1]Ж-3'!$E$74</f>
        <v>2364.0106141888309</v>
      </c>
      <c r="E62" s="14">
        <f>'[3]3'!$E$69</f>
        <v>4027.6860895675122</v>
      </c>
      <c r="F62" s="14">
        <f>E62+D62</f>
        <v>6391.6967037563427</v>
      </c>
      <c r="G62" s="55">
        <v>1141.52</v>
      </c>
      <c r="H62" s="79"/>
      <c r="I62" s="79"/>
      <c r="J62" s="6"/>
    </row>
    <row r="63" spans="1:10" ht="15">
      <c r="A63" s="38" t="s">
        <v>115</v>
      </c>
      <c r="B63" s="8" t="s">
        <v>242</v>
      </c>
      <c r="C63" s="29"/>
      <c r="D63" s="14">
        <f>'[1]Ж-3'!$E$75</f>
        <v>3390.7326505219876</v>
      </c>
      <c r="E63" s="14">
        <v>0</v>
      </c>
      <c r="F63" s="14">
        <f>D63</f>
        <v>3390.7326505219876</v>
      </c>
      <c r="G63" s="55">
        <v>0</v>
      </c>
      <c r="H63" s="79"/>
      <c r="I63" s="79"/>
      <c r="J63" s="6"/>
    </row>
    <row r="64" spans="1:10" ht="15">
      <c r="A64" s="38" t="s">
        <v>116</v>
      </c>
      <c r="B64" s="8" t="s">
        <v>243</v>
      </c>
      <c r="C64" s="29"/>
      <c r="D64" s="14">
        <f>'[1]Ж-3'!$E$76</f>
        <v>867.45996263049688</v>
      </c>
      <c r="E64" s="14">
        <v>0</v>
      </c>
      <c r="F64" s="14">
        <f>D64</f>
        <v>867.45996263049688</v>
      </c>
      <c r="G64" s="52">
        <v>0</v>
      </c>
      <c r="H64" s="79"/>
      <c r="I64" s="79"/>
      <c r="J64" s="6"/>
    </row>
    <row r="65" spans="1:10" ht="15">
      <c r="A65" s="38" t="s">
        <v>168</v>
      </c>
      <c r="B65" s="8" t="s">
        <v>290</v>
      </c>
      <c r="C65" s="29"/>
      <c r="D65" s="14">
        <v>0</v>
      </c>
      <c r="E65" s="14">
        <f>'[3]3'!$E$68</f>
        <v>5730.9462757360416</v>
      </c>
      <c r="F65" s="14">
        <f>E65</f>
        <v>5730.9462757360416</v>
      </c>
      <c r="G65" s="52">
        <v>684.92</v>
      </c>
      <c r="H65" s="79"/>
      <c r="I65" s="79"/>
      <c r="J65" s="6"/>
    </row>
    <row r="66" spans="1:10" ht="15">
      <c r="A66" s="38" t="s">
        <v>171</v>
      </c>
      <c r="B66" s="8" t="s">
        <v>289</v>
      </c>
      <c r="C66" s="29"/>
      <c r="D66" s="14">
        <v>0</v>
      </c>
      <c r="E66" s="14">
        <v>0</v>
      </c>
      <c r="F66" s="14">
        <v>0</v>
      </c>
      <c r="G66" s="52">
        <v>931.71</v>
      </c>
      <c r="H66" s="76">
        <f>SUM(H13:H65)</f>
        <v>126660.74860337887</v>
      </c>
      <c r="I66" s="76">
        <f>SUM(I13:I65)</f>
        <v>116150.36</v>
      </c>
    </row>
    <row r="67" spans="1:10">
      <c r="B67" s="29"/>
      <c r="C67" s="29"/>
      <c r="D67" s="30"/>
      <c r="E67" s="18"/>
      <c r="F67" s="18"/>
    </row>
    <row r="68" spans="1:10">
      <c r="D68" s="2" t="s">
        <v>126</v>
      </c>
    </row>
  </sheetData>
  <mergeCells count="10">
    <mergeCell ref="G10:G11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75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140625" style="2" customWidth="1"/>
    <col min="8" max="8" width="16.5703125" style="2" customWidth="1"/>
    <col min="9" max="9" width="12.28515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247</v>
      </c>
      <c r="E6" s="28"/>
      <c r="F6" s="28"/>
    </row>
    <row r="7" spans="1:10">
      <c r="A7" s="27" t="s">
        <v>245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246</v>
      </c>
      <c r="E9" s="26">
        <f>[1]ТАРИФ.!$U$21</f>
        <v>736.8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SUM(D13:D65)</f>
        <v>116519.83017621619</v>
      </c>
      <c r="E12" s="23">
        <f>SUM(E13:E67)</f>
        <v>96434.926306337962</v>
      </c>
      <c r="F12" s="23">
        <f>SUM(F13:F67)</f>
        <v>105390.7637274538</v>
      </c>
      <c r="G12" s="53">
        <f>SUM(G13:G66)</f>
        <v>126419.02999999997</v>
      </c>
      <c r="H12" s="51">
        <v>126419.03</v>
      </c>
      <c r="I12" s="51">
        <f>(H12-G59-G60-G61-G62-G63-G64-G65-G66-G67)/(F12-F59-F60-F61-F62-F63-F64-F65-F66-F67)</f>
        <v>1.2931261931165454</v>
      </c>
    </row>
    <row r="13" spans="1:10" ht="15">
      <c r="A13" s="7">
        <v>1</v>
      </c>
      <c r="B13" s="8" t="s">
        <v>6</v>
      </c>
      <c r="C13" s="8"/>
      <c r="D13" s="9">
        <f>'[1]Ж-4'!$E$23</f>
        <v>22911.450770090174</v>
      </c>
      <c r="E13" s="9">
        <f>'[3]4'!$E$23</f>
        <v>22090.938883756375</v>
      </c>
      <c r="F13" s="9">
        <f>(E13/12*8)+(D13/12*4)</f>
        <v>22364.442845867641</v>
      </c>
      <c r="G13" s="52">
        <f>F13*I12</f>
        <v>28920.046838449383</v>
      </c>
      <c r="H13" s="76">
        <f>F13</f>
        <v>22364.442845867641</v>
      </c>
      <c r="I13" s="76">
        <f>G13</f>
        <v>28920.046838449383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'[1]Ж-4'!$E$25</f>
        <v>0</v>
      </c>
      <c r="E14" s="9">
        <f>'[3]4'!$E$24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435.28595603529828</v>
      </c>
      <c r="I14" s="76">
        <f>G14+G15</f>
        <v>562.8796712450212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'[1]Ж-4'!$E$26</f>
        <v>942.22906810589473</v>
      </c>
      <c r="E15" s="9">
        <f>'[3]4'!$E$25</f>
        <v>181.81440000000001</v>
      </c>
      <c r="F15" s="9">
        <f t="shared" si="0"/>
        <v>435.28595603529828</v>
      </c>
      <c r="G15" s="52">
        <f>F15*I12</f>
        <v>562.8796712450212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'[1]Ж-4'!$E$27</f>
        <v>235.76400000000001</v>
      </c>
      <c r="E16" s="9">
        <f>'[3]4'!$E$26</f>
        <v>0</v>
      </c>
      <c r="F16" s="9">
        <f t="shared" si="0"/>
        <v>78.588000000000008</v>
      </c>
      <c r="G16" s="52">
        <f>F16*I12</f>
        <v>101.62420126464308</v>
      </c>
      <c r="H16" s="76">
        <f>F16+F43+F44+F45+F46+F47+F48+F49+F50+F51</f>
        <v>30524.202003641276</v>
      </c>
      <c r="I16" s="76">
        <f>G16+G43+G44+G45+G46+G47+G48+G49+G50+G51</f>
        <v>39471.64513488907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'[1]Ж-4'!$E$28</f>
        <v>0</v>
      </c>
      <c r="E17" s="9">
        <f>'[3]4'!$E$27</f>
        <v>0</v>
      </c>
      <c r="F17" s="9">
        <f t="shared" si="0"/>
        <v>0</v>
      </c>
      <c r="G17" s="52">
        <f>F17*I12</f>
        <v>0</v>
      </c>
      <c r="H17" s="76">
        <f>F17+F18+F19+F20+F21+F22+F23+F24</f>
        <v>15293.70535500607</v>
      </c>
      <c r="I17" s="76">
        <f>G17+G18+G19+G20+G21+G22+G23+G24</f>
        <v>19776.690984365123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'[1]Ж-4'!$E$29</f>
        <v>0</v>
      </c>
      <c r="E18" s="9">
        <f>'[3]4'!$E$28</f>
        <v>0</v>
      </c>
      <c r="F18" s="9">
        <f t="shared" si="0"/>
        <v>0</v>
      </c>
      <c r="G18" s="52">
        <f>F18*I12</f>
        <v>0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'[1]Ж-4'!$E$30</f>
        <v>399.7781133655061</v>
      </c>
      <c r="E19" s="9">
        <f>'[3]4'!$E$29</f>
        <v>10828.096818264368</v>
      </c>
      <c r="F19" s="9">
        <f t="shared" si="0"/>
        <v>7351.9905832980803</v>
      </c>
      <c r="G19" s="52">
        <f>F19*I12</f>
        <v>9507.051594808936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'[1]Ж-4'!$E$31</f>
        <v>5340.2446021472942</v>
      </c>
      <c r="E20" s="9">
        <f>'[3]4'!$E$30</f>
        <v>4344.1802218888406</v>
      </c>
      <c r="F20" s="9">
        <f t="shared" si="0"/>
        <v>4676.2016819749915</v>
      </c>
      <c r="G20" s="52">
        <f>F20*I12</f>
        <v>6046.9188792575078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'[1]Ж-4'!$E$32</f>
        <v>0</v>
      </c>
      <c r="E21" s="9">
        <f>'[3]4'!$E$31</f>
        <v>0</v>
      </c>
      <c r="F21" s="9">
        <f t="shared" si="0"/>
        <v>0</v>
      </c>
      <c r="G21" s="52">
        <f>F21*I12</f>
        <v>0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'[1]Ж-4'!$E$33</f>
        <v>3204.1467612883735</v>
      </c>
      <c r="E22" s="9">
        <f>'[3]4'!$E$32</f>
        <v>739.72883510058909</v>
      </c>
      <c r="F22" s="9">
        <f t="shared" si="0"/>
        <v>1561.2014771631839</v>
      </c>
      <c r="G22" s="52">
        <f>F22*I12</f>
        <v>2018.8305228519553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'[1]Ж-4'!$E$34</f>
        <v>1748.9301072032438</v>
      </c>
      <c r="E23" s="9">
        <f>'[3]4'!$E$33</f>
        <v>403.76865582573822</v>
      </c>
      <c r="F23" s="9">
        <f t="shared" si="0"/>
        <v>852.1558062849067</v>
      </c>
      <c r="G23" s="52">
        <f>F23*I12</f>
        <v>1101.9449937233617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'[1]Ж-4'!$E$35</f>
        <v>1748.9301072032438</v>
      </c>
      <c r="E24" s="9">
        <f>'[3]4'!$E$34</f>
        <v>403.76865582573822</v>
      </c>
      <c r="F24" s="9">
        <f t="shared" si="0"/>
        <v>852.1558062849067</v>
      </c>
      <c r="G24" s="52">
        <f>F24*I12</f>
        <v>1101.9449937233617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'[1]Ж-4'!$E$36</f>
        <v>0</v>
      </c>
      <c r="E25" s="9">
        <f>'[3]4'!$E$35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F25+F26+F27+F28+F29+F30+F31+F32+F33+F34+F35+F36+F37+F38+F39+F59+F60+F61+F62+F63+F64+F65+F66+F52+F53+F54</f>
        <v>34219.893619636285</v>
      </c>
      <c r="I25" s="76">
        <f>G25+G26+G27+G28+G29+G30+G31+G32+G33+G34+G35+G36+G37+G38+G39+G59+G60+G61+G62+G63+G64+G65+G66+G52+G53+G54</f>
        <v>34386.113676685796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'[1]Ж-4'!$E$37</f>
        <v>0</v>
      </c>
      <c r="E26" s="9">
        <f>'[3]4'!$E$36</f>
        <v>0</v>
      </c>
      <c r="F26" s="9">
        <f t="shared" si="0"/>
        <v>0</v>
      </c>
      <c r="G26" s="52">
        <f>F26*I12</f>
        <v>0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'[1]Ж-4'!$E$38</f>
        <v>0</v>
      </c>
      <c r="E27" s="9">
        <f>'[3]4'!$E$37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'[1]Ж-4'!$E$39</f>
        <v>0</v>
      </c>
      <c r="E28" s="9">
        <f>'[3]4'!$E$38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'[1]Ж-4'!$E$40</f>
        <v>0</v>
      </c>
      <c r="E29" s="9">
        <f>'[3]4'!$E$39</f>
        <v>3147.0104500629486</v>
      </c>
      <c r="F29" s="9">
        <f t="shared" si="0"/>
        <v>2098.0069667086323</v>
      </c>
      <c r="G29" s="52">
        <f>F29*I12</f>
        <v>2712.9877619919243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'[1]Ж-4'!$E$41</f>
        <v>2148.6144521096458</v>
      </c>
      <c r="E30" s="9">
        <f>'[3]4'!$E$40</f>
        <v>4545.6817612020322</v>
      </c>
      <c r="F30" s="9">
        <f t="shared" si="0"/>
        <v>3746.6593248379031</v>
      </c>
      <c r="G30" s="52">
        <f>F30*I12</f>
        <v>4844.9033096322437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'[1]Ж-4'!$E$42</f>
        <v>6675.3057526841239</v>
      </c>
      <c r="E31" s="9">
        <f>'[3]4'!$E$41</f>
        <v>6294.02090012589</v>
      </c>
      <c r="F31" s="9">
        <f t="shared" si="0"/>
        <v>6421.1158509786346</v>
      </c>
      <c r="G31" s="52">
        <f>F31*I12</f>
        <v>8303.3130959363079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'[1]Ж-4'!$E$43</f>
        <v>0</v>
      </c>
      <c r="E32" s="9">
        <f>'[3]4'!$E$42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'[1]Ж-4'!$E$44</f>
        <v>0</v>
      </c>
      <c r="E33" s="9">
        <f>'[3]4'!$E$43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'[1]Ж-4'!$E$45</f>
        <v>0</v>
      </c>
      <c r="E34" s="9">
        <f>'[3]4'!$E$44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'[1]Ж-4'!$E$46</f>
        <v>225.75973278968416</v>
      </c>
      <c r="E35" s="9">
        <f>'[3]4'!$E$45</f>
        <v>161.38515128527916</v>
      </c>
      <c r="F35" s="9">
        <f t="shared" si="0"/>
        <v>182.84334512008081</v>
      </c>
      <c r="G35" s="52">
        <f>F35*I12</f>
        <v>236.43951881182477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'[1]Ж-4'!$E$47</f>
        <v>338.6395991845273</v>
      </c>
      <c r="E36" s="9">
        <f>'[3]4'!$E$46</f>
        <v>242.07772692791869</v>
      </c>
      <c r="F36" s="9">
        <f t="shared" si="0"/>
        <v>274.26501768012156</v>
      </c>
      <c r="G36" s="52">
        <f>F36*I12</f>
        <v>354.65927821773761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'[1]Ж-4'!$E$48</f>
        <v>185.11139895098512</v>
      </c>
      <c r="E37" s="9">
        <f>'[3]4'!$E$47</f>
        <v>376.56535299898434</v>
      </c>
      <c r="F37" s="9">
        <f t="shared" si="0"/>
        <v>312.74736831631793</v>
      </c>
      <c r="G37" s="52">
        <f>F37*I12</f>
        <v>404.4218137980983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'[1]Ж-4'!$E$49</f>
        <v>8533.7178994500846</v>
      </c>
      <c r="E38" s="9">
        <f>'[3]4'!$E$48</f>
        <v>9150.5380778753442</v>
      </c>
      <c r="F38" s="9">
        <f t="shared" si="0"/>
        <v>8944.9313517335904</v>
      </c>
      <c r="G38" s="52">
        <f>F38*I12</f>
        <v>11566.925026556093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'[1]Ж-4'!$E$50</f>
        <v>0</v>
      </c>
      <c r="E39" s="9">
        <f>'[3]4'!$E$49</f>
        <v>0</v>
      </c>
      <c r="F39" s="9">
        <f t="shared" si="0"/>
        <v>0</v>
      </c>
      <c r="G39" s="52">
        <f>F39*I12</f>
        <v>0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'[1]Ж-4'!$E$51</f>
        <v>503.65763516966962</v>
      </c>
      <c r="E40" s="9">
        <f>'[3]4'!$E$50</f>
        <v>502.92910145494392</v>
      </c>
      <c r="F40" s="9">
        <f t="shared" si="0"/>
        <v>503.17194602651921</v>
      </c>
      <c r="G40" s="52">
        <f>F40*I12</f>
        <v>650.66482304831663</v>
      </c>
      <c r="H40" s="76">
        <f>F40+F41+F55+F56+F57+F58+F67</f>
        <v>1475.1679895319473</v>
      </c>
      <c r="I40" s="76">
        <f>G40+G41+G55+G56+G57+G58+G67</f>
        <v>1907.5783665108349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'[1]Ж-4'!$E$52</f>
        <v>503.65763516966962</v>
      </c>
      <c r="E41" s="9">
        <f>'[3]4'!$E$51</f>
        <v>502.92910145494392</v>
      </c>
      <c r="F41" s="9">
        <f t="shared" si="0"/>
        <v>503.17194602651921</v>
      </c>
      <c r="G41" s="52">
        <f>F41*I12</f>
        <v>650.66482304831663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'[3]4'!$E$52</f>
        <v>1617.09893660291</v>
      </c>
      <c r="F42" s="9">
        <f t="shared" si="0"/>
        <v>1078.0659577352733</v>
      </c>
      <c r="G42" s="52">
        <f>F42*I12</f>
        <v>1394.0753278547566</v>
      </c>
      <c r="H42" s="76">
        <f>F42</f>
        <v>1078.0659577352733</v>
      </c>
      <c r="I42" s="76">
        <f>G42</f>
        <v>1394.0753278547566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'[1]Ж-4'!$E$53</f>
        <v>1171.8495948026427</v>
      </c>
      <c r="E43" s="9">
        <f>'[3]4'!$E$53</f>
        <v>1404.2387467358874</v>
      </c>
      <c r="F43" s="9">
        <f t="shared" si="0"/>
        <v>1326.7756960914726</v>
      </c>
      <c r="G43" s="52">
        <f>F43*I12</f>
        <v>1715.6884050063206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'[1]Ж-4'!$E$54</f>
        <v>47223.7896413005</v>
      </c>
      <c r="E44" s="9">
        <f>'[3]4'!$E$54</f>
        <v>13473.506098745172</v>
      </c>
      <c r="F44" s="9">
        <f t="shared" si="0"/>
        <v>24723.600612930284</v>
      </c>
      <c r="G44" s="52">
        <f>F44*I12</f>
        <v>31970.735540732428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'[1]Ж-4'!$E$55</f>
        <v>887.00768902971697</v>
      </c>
      <c r="E45" s="9">
        <f>'[3]4'!$E$55</f>
        <v>2952.5275710213223</v>
      </c>
      <c r="F45" s="9">
        <f t="shared" si="0"/>
        <v>2264.0209436907871</v>
      </c>
      <c r="G45" s="52">
        <f>F45*I12</f>
        <v>2927.6647840509963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'[1]Ж-4'!$E$56</f>
        <v>395.78033223185111</v>
      </c>
      <c r="E46" s="9">
        <f>'[3]4'!$E$56</f>
        <v>474.26741467582985</v>
      </c>
      <c r="F46" s="9">
        <f t="shared" si="0"/>
        <v>448.10505386117029</v>
      </c>
      <c r="G46" s="52">
        <f>F46*I12</f>
        <v>579.45638241577967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'[1]Ж-4'!$E$57</f>
        <v>999.44528341376633</v>
      </c>
      <c r="E47" s="9">
        <f>'[3]4'!$E$57</f>
        <v>998.03748879593832</v>
      </c>
      <c r="F47" s="9">
        <f t="shared" si="0"/>
        <v>998.50675366854762</v>
      </c>
      <c r="G47" s="52">
        <f>F47*I12</f>
        <v>1291.1952371725693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'[1]Ж-4'!$E$58</f>
        <v>604.66439646532831</v>
      </c>
      <c r="E48" s="9">
        <f>'[3]4'!$E$58</f>
        <v>724.57521686585164</v>
      </c>
      <c r="F48" s="9">
        <f t="shared" si="0"/>
        <v>684.60494339901061</v>
      </c>
      <c r="G48" s="52">
        <f>F48*I12</f>
        <v>885.28058424633059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'[1]Ж-4'!$E$59</f>
        <v>0</v>
      </c>
      <c r="E49" s="9">
        <f>'[3]4'!$E$59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'[1]Ж-4'!$E$60</f>
        <v>0</v>
      </c>
      <c r="E50" s="9">
        <f>'[3]4'!$E$60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'[1]Ж-4'!$E$61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'[1]Ж-4'!$E$65</f>
        <v>325.72994225770566</v>
      </c>
      <c r="E52" s="9">
        <f>'[3]4'!$E$61</f>
        <v>435.13220171370517</v>
      </c>
      <c r="F52" s="9">
        <f t="shared" si="0"/>
        <v>398.66478189503863</v>
      </c>
      <c r="G52" s="52">
        <f>F52*I12</f>
        <v>515.52387174156922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'[1]Ж-4'!$E$64</f>
        <v>0</v>
      </c>
      <c r="E53" s="9">
        <f>'[3]4'!$E$62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'[1]Ж-4'!$E$63</f>
        <v>0</v>
      </c>
      <c r="E54" s="9">
        <f>'[3]4'!$E$63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'[1]Ж-4'!$E$69</f>
        <v>0</v>
      </c>
      <c r="E55" s="9">
        <f>'[3]4'!$E$64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'[1]Ж-4'!$E$68</f>
        <v>0</v>
      </c>
      <c r="E56" s="9">
        <f>'[3]4'!$E$65</f>
        <v>0</v>
      </c>
      <c r="F56" s="9">
        <f t="shared" si="0"/>
        <v>0</v>
      </c>
      <c r="G56" s="52">
        <f>F56*I12</f>
        <v>0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'[1]Ж-4'!$E$66</f>
        <v>0</v>
      </c>
      <c r="E57" s="9">
        <f>'[3]4'!$E$66</f>
        <v>541.58088212739892</v>
      </c>
      <c r="F57" s="9">
        <f t="shared" si="0"/>
        <v>361.05392141826593</v>
      </c>
      <c r="G57" s="52">
        <f>F57*I12</f>
        <v>466.88828291340258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'[1]Ж-4'!$E$67</f>
        <v>0</v>
      </c>
      <c r="E58" s="9">
        <f>'[3]4'!$E$67</f>
        <v>161.65526409096452</v>
      </c>
      <c r="F58" s="9">
        <f t="shared" si="0"/>
        <v>107.77017606064301</v>
      </c>
      <c r="G58" s="52">
        <f>F58*I12</f>
        <v>139.36043750079915</v>
      </c>
      <c r="H58" s="79"/>
      <c r="I58" s="79"/>
      <c r="J58" s="6"/>
    </row>
    <row r="59" spans="1:10" ht="15.75" customHeight="1">
      <c r="A59" s="7" t="s">
        <v>100</v>
      </c>
      <c r="B59" s="8" t="s">
        <v>164</v>
      </c>
      <c r="C59" s="8"/>
      <c r="D59" s="9">
        <f>'[1]Ж-4'!$E$71</f>
        <v>1572.150173888326</v>
      </c>
      <c r="E59" s="9">
        <v>0</v>
      </c>
      <c r="F59" s="9">
        <v>0</v>
      </c>
      <c r="G59" s="54">
        <v>1642.8</v>
      </c>
      <c r="H59" s="76"/>
      <c r="I59" s="79"/>
      <c r="J59" s="6"/>
    </row>
    <row r="60" spans="1:10" ht="15">
      <c r="A60" s="35" t="s">
        <v>101</v>
      </c>
      <c r="B60" s="8" t="s">
        <v>248</v>
      </c>
      <c r="C60" s="11"/>
      <c r="D60" s="12">
        <f>'[1]Ж-4'!$E$72</f>
        <v>2493.7301738883243</v>
      </c>
      <c r="E60" s="12">
        <v>0</v>
      </c>
      <c r="F60" s="12">
        <v>0</v>
      </c>
      <c r="G60" s="52">
        <v>2662.61</v>
      </c>
      <c r="H60" s="76"/>
      <c r="I60" s="76"/>
      <c r="J60" s="6"/>
    </row>
    <row r="61" spans="1:10" ht="15">
      <c r="A61" s="38" t="s">
        <v>102</v>
      </c>
      <c r="B61" s="8" t="s">
        <v>240</v>
      </c>
      <c r="C61" s="13"/>
      <c r="D61" s="14">
        <f>'[1]Ж-4'!$E$73</f>
        <v>666.85996263049685</v>
      </c>
      <c r="E61" s="14">
        <v>0</v>
      </c>
      <c r="F61" s="14">
        <f>D61</f>
        <v>666.85996263049685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229</v>
      </c>
      <c r="C62" s="29"/>
      <c r="D62" s="14">
        <f>'[1]Ж-4'!$E$74</f>
        <v>468.6199626304973</v>
      </c>
      <c r="E62" s="14">
        <v>0</v>
      </c>
      <c r="F62" s="14">
        <f>D62</f>
        <v>468.6199626304973</v>
      </c>
      <c r="G62" s="55">
        <v>0</v>
      </c>
      <c r="H62" s="79"/>
      <c r="I62" s="79"/>
      <c r="J62" s="6"/>
    </row>
    <row r="63" spans="1:10" ht="15">
      <c r="A63" s="38" t="s">
        <v>115</v>
      </c>
      <c r="B63" s="8" t="s">
        <v>228</v>
      </c>
      <c r="C63" s="29"/>
      <c r="D63" s="14">
        <f>'[1]Ж-4'!$E$75</f>
        <v>1662.5713218014203</v>
      </c>
      <c r="E63" s="14">
        <v>0</v>
      </c>
      <c r="F63" s="14">
        <f>D63</f>
        <v>1662.5713218014203</v>
      </c>
      <c r="G63" s="55">
        <v>0</v>
      </c>
      <c r="H63" s="79"/>
      <c r="I63" s="79"/>
      <c r="J63" s="6"/>
    </row>
    <row r="64" spans="1:10" ht="15">
      <c r="A64" s="38" t="s">
        <v>116</v>
      </c>
      <c r="B64" s="8" t="s">
        <v>241</v>
      </c>
      <c r="C64" s="29"/>
      <c r="D64" s="14">
        <f>'[1]Ж-4'!$E$76</f>
        <v>1534.2341043329955</v>
      </c>
      <c r="E64" s="14">
        <f>'[3]4'!$E$69</f>
        <v>3436.5060895675124</v>
      </c>
      <c r="F64" s="14">
        <f>E64</f>
        <v>3436.5060895675124</v>
      </c>
      <c r="G64" s="52">
        <v>456.61</v>
      </c>
      <c r="H64" s="79"/>
      <c r="I64" s="79"/>
      <c r="J64" s="6"/>
    </row>
    <row r="65" spans="1:10" ht="15">
      <c r="A65" s="38" t="s">
        <v>168</v>
      </c>
      <c r="B65" s="8" t="s">
        <v>243</v>
      </c>
      <c r="C65" s="29"/>
      <c r="D65" s="14">
        <f>'[1]Ж-4'!$E$77</f>
        <v>867.45996263049688</v>
      </c>
      <c r="E65" s="14">
        <v>0</v>
      </c>
      <c r="F65" s="14">
        <v>0</v>
      </c>
      <c r="G65" s="52">
        <v>0</v>
      </c>
      <c r="H65" s="79"/>
      <c r="I65" s="79"/>
      <c r="J65" s="6"/>
    </row>
    <row r="66" spans="1:10" ht="15">
      <c r="A66" s="38" t="s">
        <v>171</v>
      </c>
      <c r="B66" s="8" t="s">
        <v>234</v>
      </c>
      <c r="C66" s="29"/>
      <c r="D66" s="14">
        <v>0</v>
      </c>
      <c r="E66" s="14">
        <f>'[3]4'!$E$68</f>
        <v>5606.1022757360415</v>
      </c>
      <c r="F66" s="14">
        <f>E66</f>
        <v>5606.1022757360415</v>
      </c>
      <c r="G66" s="52">
        <v>684.92</v>
      </c>
      <c r="H66" s="78"/>
      <c r="I66" s="78"/>
      <c r="J66" s="6"/>
    </row>
    <row r="67" spans="1:10" ht="15">
      <c r="A67" s="38" t="s">
        <v>172</v>
      </c>
      <c r="B67" s="8" t="s">
        <v>104</v>
      </c>
      <c r="C67" s="29"/>
      <c r="D67" s="14">
        <v>0</v>
      </c>
      <c r="E67" s="14">
        <f>'[3]4'!$E$70</f>
        <v>694.26402560948691</v>
      </c>
      <c r="F67" s="14">
        <v>0</v>
      </c>
      <c r="G67" s="52">
        <v>0</v>
      </c>
      <c r="H67" s="76">
        <f>SUM(H13:H66)</f>
        <v>105390.7637274538</v>
      </c>
      <c r="I67" s="76">
        <f>SUM(I13:I66)</f>
        <v>126419.02999999998</v>
      </c>
      <c r="J67" s="6"/>
    </row>
    <row r="68" spans="1:10">
      <c r="A68" s="125"/>
      <c r="B68" s="125"/>
      <c r="C68" s="125"/>
      <c r="D68" s="125"/>
      <c r="E68" s="125"/>
      <c r="F68" s="125"/>
    </row>
    <row r="69" spans="1:10">
      <c r="A69" s="40"/>
      <c r="B69" s="8" t="s">
        <v>104</v>
      </c>
      <c r="C69" s="40"/>
      <c r="D69" s="43">
        <f>E67</f>
        <v>694.26402560948691</v>
      </c>
      <c r="E69" s="18" t="s">
        <v>131</v>
      </c>
      <c r="F69" s="40"/>
    </row>
    <row r="70" spans="1:10" ht="15.75" customHeight="1">
      <c r="B70" s="8" t="s">
        <v>164</v>
      </c>
      <c r="C70" s="19"/>
      <c r="D70" s="44">
        <f>D59</f>
        <v>1572.150173888326</v>
      </c>
      <c r="E70" s="18" t="s">
        <v>249</v>
      </c>
      <c r="F70" s="18"/>
    </row>
    <row r="71" spans="1:10" ht="15.75" customHeight="1">
      <c r="B71" s="8" t="s">
        <v>248</v>
      </c>
      <c r="C71" s="29"/>
      <c r="D71" s="14">
        <f>D60</f>
        <v>2493.7301738883243</v>
      </c>
      <c r="E71" s="18" t="s">
        <v>249</v>
      </c>
      <c r="F71" s="18"/>
    </row>
    <row r="72" spans="1:10" ht="15.75" customHeight="1">
      <c r="B72" s="8" t="s">
        <v>241</v>
      </c>
      <c r="C72" s="29"/>
      <c r="D72" s="14">
        <f>D64</f>
        <v>1534.2341043329955</v>
      </c>
      <c r="E72" s="18" t="s">
        <v>250</v>
      </c>
      <c r="F72" s="18"/>
    </row>
    <row r="73" spans="1:10" ht="15.75" customHeight="1">
      <c r="B73" s="8" t="s">
        <v>243</v>
      </c>
      <c r="C73" s="29"/>
      <c r="D73" s="14">
        <f>D65</f>
        <v>867.45996263049688</v>
      </c>
      <c r="E73" s="18" t="s">
        <v>250</v>
      </c>
      <c r="F73" s="18"/>
    </row>
    <row r="74" spans="1:10">
      <c r="B74" s="29"/>
      <c r="C74" s="29"/>
      <c r="D74" s="30"/>
      <c r="E74" s="18"/>
      <c r="F74" s="18"/>
    </row>
    <row r="75" spans="1:10">
      <c r="D75" s="2" t="s">
        <v>126</v>
      </c>
    </row>
  </sheetData>
  <mergeCells count="11">
    <mergeCell ref="G10:G11"/>
    <mergeCell ref="A68:F68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76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85546875" style="2" customWidth="1"/>
    <col min="8" max="8" width="16" style="2" customWidth="1"/>
    <col min="9" max="9" width="12.42578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253</v>
      </c>
      <c r="E6" s="28"/>
      <c r="F6" s="28"/>
    </row>
    <row r="7" spans="1:10">
      <c r="A7" s="27" t="s">
        <v>251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252</v>
      </c>
      <c r="E9" s="26">
        <f>[1]ТАРИФ.!$V$21</f>
        <v>824.5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SUM(D13:D66)</f>
        <v>170094.64956910809</v>
      </c>
      <c r="E12" s="23">
        <f>SUM(E13:E66)</f>
        <v>132426.49538483584</v>
      </c>
      <c r="F12" s="23">
        <f>SUM(F13:F66)</f>
        <v>209507.64772975998</v>
      </c>
      <c r="G12" s="53">
        <f>SUM(G13:G66)</f>
        <v>224861.25000000003</v>
      </c>
      <c r="H12" s="51">
        <v>224861.25</v>
      </c>
      <c r="I12" s="51">
        <f>(H12-G59-G60-G61-G62-G63-G64-G65-G66-G67)/(F12-F59-F60-F61-F62-F63-F64-F65-F66-F67)</f>
        <v>1.3780895383044347</v>
      </c>
    </row>
    <row r="13" spans="1:10" ht="15">
      <c r="A13" s="7">
        <v>1</v>
      </c>
      <c r="B13" s="8" t="s">
        <v>6</v>
      </c>
      <c r="C13" s="8"/>
      <c r="D13" s="9">
        <f>'[1]Ж-5'!$E$23</f>
        <v>25638.560206215174</v>
      </c>
      <c r="E13" s="9">
        <f>'[3]5'!$E$23</f>
        <v>24712.41318411403</v>
      </c>
      <c r="F13" s="9">
        <f>(E13/12*8)+(D13/12*4)</f>
        <v>25021.128858147742</v>
      </c>
      <c r="G13" s="52">
        <f>F13*I12</f>
        <v>34481.355915980588</v>
      </c>
      <c r="H13" s="76">
        <f>F13</f>
        <v>25021.128858147742</v>
      </c>
      <c r="I13" s="76">
        <f>G13</f>
        <v>34481.355915980588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'[1]Ж-5'!$E$25</f>
        <v>0</v>
      </c>
      <c r="E14" s="9">
        <f>'[3]5'!$E$24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435.28595603529828</v>
      </c>
      <c r="I14" s="76">
        <f>G14+G15</f>
        <v>599.86302218308867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'[1]Ж-5'!$E$26</f>
        <v>942.22906810589473</v>
      </c>
      <c r="E15" s="9">
        <f>'[3]5'!$E$25</f>
        <v>181.81440000000001</v>
      </c>
      <c r="F15" s="9">
        <f t="shared" si="0"/>
        <v>435.28595603529828</v>
      </c>
      <c r="G15" s="52">
        <f>F15*I12</f>
        <v>599.86302218308867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'[1]Ж-5'!$E$27</f>
        <v>235.76400000000001</v>
      </c>
      <c r="E16" s="9">
        <f>'[3]5'!$E$26</f>
        <v>0</v>
      </c>
      <c r="F16" s="9">
        <f t="shared" si="0"/>
        <v>78.588000000000008</v>
      </c>
      <c r="G16" s="52">
        <f>F16*I12</f>
        <v>108.30130063626892</v>
      </c>
      <c r="H16" s="76">
        <f>F16+F43+F44+F45+F46+F47+F48+F49+F50+F51</f>
        <v>19899.054483418007</v>
      </c>
      <c r="I16" s="76">
        <f>G16+G43+G44+G45+G46+G47+G48+G49+G50+G51</f>
        <v>27422.678805748314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'[1]Ж-5'!$E$28</f>
        <v>8.9004076702454977</v>
      </c>
      <c r="E17" s="9">
        <f>'[3]5'!$E$27</f>
        <v>3.9608070237563444</v>
      </c>
      <c r="F17" s="9">
        <f t="shared" si="0"/>
        <v>5.6073405725860628</v>
      </c>
      <c r="G17" s="52">
        <f>F17*I12</f>
        <v>7.7274173807908522</v>
      </c>
      <c r="H17" s="76">
        <f>F17+F18+F19+F20+F21+F22+F23+F24+F59+F63+F64+F65</f>
        <v>155190.57928330643</v>
      </c>
      <c r="I17" s="76">
        <f>G17+G18+G19+G20+G21+G22+G23+G24+G59+G63+G64+G65</f>
        <v>150007.46622257648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'[1]Ж-5'!$E$29</f>
        <v>0</v>
      </c>
      <c r="E18" s="9">
        <f>'[3]5'!$E$28</f>
        <v>0</v>
      </c>
      <c r="F18" s="9">
        <f t="shared" si="0"/>
        <v>0</v>
      </c>
      <c r="G18" s="52">
        <f>F18*I12</f>
        <v>0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'[1]Ж-5'!$E$30</f>
        <v>599.66717004825989</v>
      </c>
      <c r="E19" s="9">
        <f>'[3]5'!$E$29</f>
        <v>14437.46242435248</v>
      </c>
      <c r="F19" s="9">
        <f t="shared" si="0"/>
        <v>9824.8640062510731</v>
      </c>
      <c r="G19" s="52">
        <f>F19*I12</f>
        <v>13539.5423022784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'[1]Ж-5'!$E$31</f>
        <v>667.53057526841246</v>
      </c>
      <c r="E20" s="9">
        <f>'[3]5'!$E$30</f>
        <v>1448.0600739629485</v>
      </c>
      <c r="F20" s="9">
        <f t="shared" si="0"/>
        <v>1187.8835743981031</v>
      </c>
      <c r="G20" s="52">
        <f>F20*I12</f>
        <v>1637.0099266017035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'[1]Ж-5'!$E$32</f>
        <v>534.0244602147294</v>
      </c>
      <c r="E21" s="9">
        <f>'[3]5'!$E$31</f>
        <v>7763.4083756926084</v>
      </c>
      <c r="F21" s="9">
        <f t="shared" si="0"/>
        <v>5353.6137371999821</v>
      </c>
      <c r="G21" s="52">
        <f>F21*I12</f>
        <v>7377.7590833582026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'[1]Ж-5'!$E$33</f>
        <v>534.0244602147294</v>
      </c>
      <c r="E22" s="9">
        <f>'[3]5'!$E$32</f>
        <v>1423.9780075686342</v>
      </c>
      <c r="F22" s="9">
        <f t="shared" si="0"/>
        <v>1127.3268251173326</v>
      </c>
      <c r="G22" s="52">
        <f>F22*I12</f>
        <v>1553.5573039441492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'[1]Ж-5'!$E$34</f>
        <v>3083.9912577400619</v>
      </c>
      <c r="E23" s="9">
        <f>'[3]5'!$E$33</f>
        <v>711.98900378431642</v>
      </c>
      <c r="F23" s="9">
        <f t="shared" si="0"/>
        <v>1502.6564217695648</v>
      </c>
      <c r="G23" s="52">
        <f>F23*I12</f>
        <v>2070.7950945066136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'[1]Ж-5'!$E$35</f>
        <v>3083.9912577400619</v>
      </c>
      <c r="E24" s="9">
        <f>'[3]5'!$E$34</f>
        <v>711.98900378431642</v>
      </c>
      <c r="F24" s="9">
        <f t="shared" si="0"/>
        <v>1502.6564217695648</v>
      </c>
      <c r="G24" s="52">
        <f>F24*I12</f>
        <v>2070.7950945066136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'[1]Ж-5'!$E$36</f>
        <v>0</v>
      </c>
      <c r="E25" s="9">
        <f>'[3]5'!$E$35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F25+F26+F27+F28+F29+F30+F31+F32+F33+F34+F35+F36+F37+F38+F39+F52+F53+F54+F60+F61+F62+F66</f>
        <v>6927.4216593816027</v>
      </c>
      <c r="I25" s="76">
        <f>G25+G26+G27+G28+G29+G30+G31+G32+G33+G34+G35+G36+G37+G38+G39+G52+G53+G54+G60+G61+G62+G66</f>
        <v>9546.6073162173325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'[1]Ж-5'!$E$37</f>
        <v>0</v>
      </c>
      <c r="E26" s="9">
        <f>'[3]5'!$E$36</f>
        <v>0</v>
      </c>
      <c r="F26" s="9">
        <f t="shared" si="0"/>
        <v>0</v>
      </c>
      <c r="G26" s="52">
        <f>F26*I12</f>
        <v>0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'[1]Ж-5'!$E$38</f>
        <v>0</v>
      </c>
      <c r="E27" s="9">
        <f>'[3]5'!$E$37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'[1]Ж-5'!$E$39</f>
        <v>0</v>
      </c>
      <c r="E28" s="9">
        <f>'[3]5'!$E$38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'[1]Ж-5'!$E$40</f>
        <v>1335.0611505368224</v>
      </c>
      <c r="E29" s="9">
        <f>'[3]5'!$E$39</f>
        <v>1210.3886346395934</v>
      </c>
      <c r="F29" s="9">
        <f t="shared" si="0"/>
        <v>1251.9461399386698</v>
      </c>
      <c r="G29" s="52">
        <f>F29*I12</f>
        <v>1725.2938779701008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'[1]Ж-5'!$E$41</f>
        <v>859.44578084385773</v>
      </c>
      <c r="E30" s="9">
        <f>'[3]5'!$E$40</f>
        <v>1748.3391389238536</v>
      </c>
      <c r="F30" s="9">
        <f t="shared" si="0"/>
        <v>1452.0413528971883</v>
      </c>
      <c r="G30" s="52">
        <f>F30*I12</f>
        <v>2001.0429976130329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'[1]Ж-5'!$E$42</f>
        <v>2670.1223010736467</v>
      </c>
      <c r="E31" s="9">
        <f>'[3]5'!$E$41</f>
        <v>2420.7772692791873</v>
      </c>
      <c r="F31" s="9">
        <f t="shared" si="0"/>
        <v>2503.8922798773406</v>
      </c>
      <c r="G31" s="52">
        <f>F31*I12</f>
        <v>3450.5877559402024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'[1]Ж-5'!$E$43</f>
        <v>0</v>
      </c>
      <c r="E32" s="9">
        <f>'[3]5'!$E$42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'[1]Ж-5'!$E$44</f>
        <v>0</v>
      </c>
      <c r="E33" s="9">
        <f>'[3]5'!$E$43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'[1]Ж-5'!$E$45</f>
        <v>0</v>
      </c>
      <c r="E34" s="9">
        <f>'[3]5'!$E$44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'[1]Ж-5'!$E$46</f>
        <v>338.6395991845273</v>
      </c>
      <c r="E35" s="9">
        <f>'[3]5'!$E$45</f>
        <v>242.07772692791869</v>
      </c>
      <c r="F35" s="9">
        <f t="shared" si="0"/>
        <v>274.26501768012156</v>
      </c>
      <c r="G35" s="52">
        <f>F35*I12</f>
        <v>377.96175158785633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'[1]Ж-5'!$E$47</f>
        <v>0</v>
      </c>
      <c r="E36" s="9">
        <f>'[3]5'!$E$46</f>
        <v>363.11659039187816</v>
      </c>
      <c r="F36" s="9">
        <f t="shared" si="0"/>
        <v>242.07772692791877</v>
      </c>
      <c r="G36" s="52">
        <f>F36*I12</f>
        <v>333.60478293588261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'[1]Ж-5'!$E$48</f>
        <v>277.66709842647714</v>
      </c>
      <c r="E37" s="9">
        <f>'[3]5'!$E$47</f>
        <v>564.84802949847654</v>
      </c>
      <c r="F37" s="9">
        <f t="shared" si="0"/>
        <v>469.1210524744767</v>
      </c>
      <c r="G37" s="52">
        <f>F37*I12</f>
        <v>646.49081461344213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'[1]Ж-5'!$E$49</f>
        <v>541.82335869524229</v>
      </c>
      <c r="E38" s="9">
        <f>'[3]5'!$E$48</f>
        <v>96.831090771167396</v>
      </c>
      <c r="F38" s="9">
        <f t="shared" si="0"/>
        <v>245.16184674585904</v>
      </c>
      <c r="G38" s="52">
        <f>F38*I12</f>
        <v>337.85497619186344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'[1]Ж-5'!$E$50</f>
        <v>304.77563926607428</v>
      </c>
      <c r="E39" s="9">
        <f>'[3]5'!$E$49</f>
        <v>580.98654462700472</v>
      </c>
      <c r="F39" s="9">
        <f t="shared" si="0"/>
        <v>488.91624284002791</v>
      </c>
      <c r="G39" s="52">
        <f>F39*I12</f>
        <v>673.77035936495292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'[1]Ж-5'!$E$51</f>
        <v>251.82881758483481</v>
      </c>
      <c r="E40" s="9">
        <f>'[3]5'!$E$50</f>
        <v>251.46455072747199</v>
      </c>
      <c r="F40" s="9">
        <f t="shared" si="0"/>
        <v>251.5859730132596</v>
      </c>
      <c r="G40" s="52">
        <f>F40*I12</f>
        <v>346.70799739371489</v>
      </c>
      <c r="H40" s="76">
        <f>F40+F41+F55+F56+F57+F58</f>
        <v>828.18024655281158</v>
      </c>
      <c r="I40" s="76">
        <f>G40+G41+G55+G56+G57+G58</f>
        <v>1141.3065336048171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'[1]Ж-5'!$E$52</f>
        <v>0</v>
      </c>
      <c r="E41" s="9">
        <f>'[3]5'!$E$51</f>
        <v>0</v>
      </c>
      <c r="F41" s="9">
        <f t="shared" si="0"/>
        <v>0</v>
      </c>
      <c r="G41" s="52">
        <f>F41*I12</f>
        <v>0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'[3]5'!$E$52</f>
        <v>1808.9958643770999</v>
      </c>
      <c r="F42" s="9">
        <f t="shared" si="0"/>
        <v>1205.9972429180666</v>
      </c>
      <c r="G42" s="52">
        <f>F42*I12</f>
        <v>1661.9721836893796</v>
      </c>
      <c r="H42" s="76">
        <f>F42</f>
        <v>1205.9972429180666</v>
      </c>
      <c r="I42" s="76">
        <f>G42</f>
        <v>1661.9721836893796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'[1]Ж-5'!$E$53</f>
        <v>976.54132900220134</v>
      </c>
      <c r="E43" s="9">
        <f>'[3]5'!$E$53</f>
        <v>1755.2984334198557</v>
      </c>
      <c r="F43" s="9">
        <f t="shared" si="0"/>
        <v>1495.7127319473043</v>
      </c>
      <c r="G43" s="52">
        <f>F43*I12</f>
        <v>2061.2260682053252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'[1]Ж-5'!$E$54</f>
        <v>1349.2511326085853</v>
      </c>
      <c r="E44" s="9">
        <f>'[3]5'!$E$54</f>
        <v>20210.259148117799</v>
      </c>
      <c r="F44" s="9">
        <f t="shared" si="0"/>
        <v>13923.256476281394</v>
      </c>
      <c r="G44" s="52">
        <f>F44*I12</f>
        <v>19187.494089092856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'[1]Ж-5'!$E$55</f>
        <v>591.33845935314423</v>
      </c>
      <c r="E45" s="9">
        <f>'[3]5'!$E$55</f>
        <v>1771.5165426127865</v>
      </c>
      <c r="F45" s="9">
        <f t="shared" si="0"/>
        <v>1378.1238481929056</v>
      </c>
      <c r="G45" s="52">
        <f>F45*I12</f>
        <v>1899.1780576824922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'[1]Ж-5'!$E$56</f>
        <v>263.85355482123441</v>
      </c>
      <c r="E46" s="9">
        <f>'[3]5'!$E$56</f>
        <v>1317.40948521064</v>
      </c>
      <c r="F46" s="9">
        <f t="shared" si="0"/>
        <v>966.22417508083822</v>
      </c>
      <c r="G46" s="52">
        <f>F46*I12</f>
        <v>1331.5434273357357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'[1]Ж-5'!$E$57</f>
        <v>499.72264170688322</v>
      </c>
      <c r="E47" s="9">
        <f>'[3]5'!$E$57</f>
        <v>1497.0562331939086</v>
      </c>
      <c r="F47" s="9">
        <f t="shared" si="0"/>
        <v>1164.6117026982336</v>
      </c>
      <c r="G47" s="52">
        <f>F47*I12</f>
        <v>1604.9392036753502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'[1]Ж-5'!$E$58</f>
        <v>503.88699705444083</v>
      </c>
      <c r="E48" s="9">
        <f>'[3]5'!$E$58</f>
        <v>1086.862825298778</v>
      </c>
      <c r="F48" s="9">
        <f t="shared" si="0"/>
        <v>892.5375492173323</v>
      </c>
      <c r="G48" s="52">
        <f>F48*I12</f>
        <v>1229.9966591202851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'[1]Ж-5'!$E$59</f>
        <v>0</v>
      </c>
      <c r="E49" s="9">
        <f>'[3]5'!$E$59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'[1]Ж-5'!$E$60</f>
        <v>0</v>
      </c>
      <c r="E50" s="9">
        <f>'[3]5'!$E$60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'[1]Ж-5'!$E$61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'[1]Ж-5'!$E$65</f>
        <v>0</v>
      </c>
      <c r="E52" s="9">
        <f>'[3]5'!$E$61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'[1]Ж-5'!$E$64</f>
        <v>0</v>
      </c>
      <c r="E53" s="9">
        <f>'[3]5'!$E$62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'[1]Ж-5'!$E$63</f>
        <v>0</v>
      </c>
      <c r="E54" s="9">
        <f>'[3]5'!$E$63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'[1]Ж-5'!$E$69</f>
        <v>0</v>
      </c>
      <c r="E55" s="9">
        <f>'[3]5'!$E$64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'[1]Ж-5'!$E$68</f>
        <v>0</v>
      </c>
      <c r="E56" s="9">
        <f>'[3]5'!$E$65</f>
        <v>0</v>
      </c>
      <c r="F56" s="9">
        <f t="shared" si="0"/>
        <v>0</v>
      </c>
      <c r="G56" s="52">
        <f>F56*I12</f>
        <v>0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'[1]Ж-5'!$E$66</f>
        <v>0</v>
      </c>
      <c r="E57" s="9">
        <f>'[3]5'!$E$66</f>
        <v>541.58088212739892</v>
      </c>
      <c r="F57" s="9">
        <f t="shared" si="0"/>
        <v>361.05392141826593</v>
      </c>
      <c r="G57" s="52">
        <f>F57*I12</f>
        <v>497.56463187030374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'[1]Ж-5'!$E$67</f>
        <v>0</v>
      </c>
      <c r="E58" s="9">
        <f>'[3]5'!$E$67</f>
        <v>323.31052818192904</v>
      </c>
      <c r="F58" s="9">
        <f t="shared" si="0"/>
        <v>215.54035212128602</v>
      </c>
      <c r="G58" s="52">
        <f>F58*I12</f>
        <v>297.03390434079836</v>
      </c>
      <c r="H58" s="79"/>
      <c r="I58" s="79"/>
      <c r="J58" s="6"/>
    </row>
    <row r="59" spans="1:10" ht="15.75" customHeight="1">
      <c r="A59" s="7" t="s">
        <v>100</v>
      </c>
      <c r="B59" s="8" t="s">
        <v>157</v>
      </c>
      <c r="C59" s="8"/>
      <c r="D59" s="9">
        <f>'[1]Ж-5'!$E$71</f>
        <v>119171.66572047154</v>
      </c>
      <c r="E59" s="9">
        <f>'[3]5'!$E$70</f>
        <v>15514.305235756699</v>
      </c>
      <c r="F59" s="9">
        <f>E59+D59</f>
        <v>134685.97095622824</v>
      </c>
      <c r="G59" s="54">
        <v>105084.78</v>
      </c>
      <c r="H59" s="76"/>
      <c r="I59" s="77"/>
      <c r="J59" s="6"/>
    </row>
    <row r="60" spans="1:10" ht="15">
      <c r="A60" s="35" t="s">
        <v>101</v>
      </c>
      <c r="B60" s="8" t="s">
        <v>241</v>
      </c>
      <c r="C60" s="11"/>
      <c r="D60" s="12">
        <f>'[1]Ж-5'!$E$72</f>
        <v>3115.2</v>
      </c>
      <c r="E60" s="12">
        <v>0</v>
      </c>
      <c r="F60" s="12">
        <v>0</v>
      </c>
      <c r="G60" s="52">
        <v>0</v>
      </c>
      <c r="H60" s="76"/>
      <c r="I60" s="76"/>
      <c r="J60" s="6"/>
    </row>
    <row r="61" spans="1:10" ht="15">
      <c r="A61" s="38" t="s">
        <v>102</v>
      </c>
      <c r="B61" s="8" t="s">
        <v>243</v>
      </c>
      <c r="C61" s="13"/>
      <c r="D61" s="14">
        <f>'[1]Ж-5'!$E$73</f>
        <v>867.45996263049688</v>
      </c>
      <c r="E61" s="14">
        <v>0</v>
      </c>
      <c r="F61" s="14">
        <v>0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242</v>
      </c>
      <c r="C62" s="29"/>
      <c r="D62" s="14">
        <f>'[1]Ж-5'!$E$74</f>
        <v>847.68316263049689</v>
      </c>
      <c r="E62" s="14">
        <v>0</v>
      </c>
      <c r="F62" s="14">
        <v>0</v>
      </c>
      <c r="G62" s="55">
        <v>0</v>
      </c>
      <c r="H62" s="79"/>
      <c r="I62" s="79"/>
      <c r="J62" s="6"/>
    </row>
    <row r="63" spans="1:10" ht="15">
      <c r="A63" s="38" t="s">
        <v>115</v>
      </c>
      <c r="B63" s="8" t="s">
        <v>183</v>
      </c>
      <c r="C63" s="29"/>
      <c r="D63" s="14">
        <v>0</v>
      </c>
      <c r="E63" s="14">
        <f>'[3]5'!$E$68</f>
        <v>6508.4913199851053</v>
      </c>
      <c r="F63" s="14">
        <f>D63</f>
        <v>0</v>
      </c>
      <c r="G63" s="55">
        <v>7832.79</v>
      </c>
      <c r="H63" s="79"/>
      <c r="I63" s="79"/>
      <c r="J63" s="6"/>
    </row>
    <row r="64" spans="1:10" ht="15">
      <c r="A64" s="38" t="s">
        <v>116</v>
      </c>
      <c r="B64" s="8" t="s">
        <v>254</v>
      </c>
      <c r="C64" s="29"/>
      <c r="D64" s="14">
        <v>0</v>
      </c>
      <c r="E64" s="14">
        <f>'[3]5'!$E$69</f>
        <v>2691.9637976817271</v>
      </c>
      <c r="F64" s="14">
        <v>0</v>
      </c>
      <c r="G64" s="52">
        <v>8832.7099999999991</v>
      </c>
      <c r="H64" s="79"/>
      <c r="I64" s="79"/>
      <c r="J64" s="6"/>
    </row>
    <row r="65" spans="1:10" ht="15">
      <c r="A65" s="38" t="s">
        <v>168</v>
      </c>
      <c r="B65" s="8" t="s">
        <v>57</v>
      </c>
      <c r="C65" s="29"/>
      <c r="D65" s="14">
        <v>0</v>
      </c>
      <c r="E65" s="14">
        <f>'[3]5'!$E$71</f>
        <v>9086.2195156515772</v>
      </c>
      <c r="F65" s="14">
        <v>0</v>
      </c>
      <c r="G65" s="52">
        <v>0</v>
      </c>
      <c r="H65" s="79"/>
      <c r="I65" s="79"/>
      <c r="J65" s="6"/>
    </row>
    <row r="66" spans="1:10" ht="15">
      <c r="A66" s="38" t="s">
        <v>171</v>
      </c>
      <c r="B66" s="8" t="s">
        <v>235</v>
      </c>
      <c r="C66" s="29"/>
      <c r="D66" s="14">
        <v>0</v>
      </c>
      <c r="E66" s="14">
        <f>'[3]5'!$E$72</f>
        <v>9439.3207171508566</v>
      </c>
      <c r="F66" s="14">
        <v>0</v>
      </c>
      <c r="G66" s="55">
        <v>0</v>
      </c>
      <c r="H66" s="76">
        <f>SUM(H13:H65)</f>
        <v>209507.64772975995</v>
      </c>
      <c r="I66" s="76">
        <f>SUM(I13:I65)</f>
        <v>224861.25</v>
      </c>
      <c r="J66" s="6"/>
    </row>
    <row r="67" spans="1:10" ht="15">
      <c r="A67" s="125"/>
      <c r="B67" s="125"/>
      <c r="C67" s="125"/>
      <c r="D67" s="125"/>
      <c r="E67" s="125"/>
      <c r="F67" s="125"/>
      <c r="G67" s="56"/>
      <c r="H67" s="6"/>
      <c r="I67" s="6"/>
    </row>
    <row r="68" spans="1:10">
      <c r="A68" s="40"/>
      <c r="B68" s="8" t="s">
        <v>183</v>
      </c>
      <c r="C68" s="40"/>
      <c r="D68" s="43">
        <f>E63</f>
        <v>6508.4913199851053</v>
      </c>
      <c r="E68" s="18" t="s">
        <v>137</v>
      </c>
      <c r="F68" s="40"/>
    </row>
    <row r="69" spans="1:10" ht="15.75" customHeight="1">
      <c r="B69" s="8" t="s">
        <v>254</v>
      </c>
      <c r="C69" s="19"/>
      <c r="D69" s="44">
        <f>E64</f>
        <v>2691.9637976817271</v>
      </c>
      <c r="E69" s="18" t="s">
        <v>137</v>
      </c>
      <c r="F69" s="18"/>
    </row>
    <row r="70" spans="1:10" ht="15.75" customHeight="1">
      <c r="B70" s="8" t="s">
        <v>57</v>
      </c>
      <c r="C70" s="29"/>
      <c r="D70" s="14">
        <f>E65</f>
        <v>9086.2195156515772</v>
      </c>
      <c r="E70" s="18" t="s">
        <v>236</v>
      </c>
      <c r="F70" s="18"/>
    </row>
    <row r="71" spans="1:10" ht="15.75" customHeight="1">
      <c r="B71" s="8" t="s">
        <v>235</v>
      </c>
      <c r="C71" s="29"/>
      <c r="D71" s="14">
        <f>E66</f>
        <v>9439.3207171508566</v>
      </c>
      <c r="E71" s="18" t="s">
        <v>137</v>
      </c>
      <c r="F71" s="18"/>
    </row>
    <row r="72" spans="1:10" ht="15.75" customHeight="1">
      <c r="B72" s="8" t="s">
        <v>241</v>
      </c>
      <c r="C72" s="29"/>
      <c r="D72" s="14">
        <f>D60</f>
        <v>3115.2</v>
      </c>
      <c r="E72" s="18" t="s">
        <v>255</v>
      </c>
      <c r="F72" s="18"/>
    </row>
    <row r="73" spans="1:10" ht="15.75" customHeight="1">
      <c r="B73" s="8" t="s">
        <v>243</v>
      </c>
      <c r="C73" s="29"/>
      <c r="D73" s="14">
        <f>D61</f>
        <v>867.45996263049688</v>
      </c>
      <c r="E73" s="18" t="s">
        <v>255</v>
      </c>
      <c r="F73" s="18"/>
    </row>
    <row r="74" spans="1:10" ht="15.75" customHeight="1">
      <c r="B74" s="8" t="s">
        <v>242</v>
      </c>
      <c r="C74" s="29"/>
      <c r="D74" s="14">
        <f>D62</f>
        <v>847.68316263049689</v>
      </c>
      <c r="E74" s="18" t="s">
        <v>255</v>
      </c>
      <c r="F74" s="18"/>
    </row>
    <row r="75" spans="1:10">
      <c r="B75" s="29"/>
      <c r="C75" s="29"/>
      <c r="D75" s="30"/>
      <c r="E75" s="18"/>
      <c r="F75" s="18"/>
    </row>
    <row r="76" spans="1:10">
      <c r="D76" s="2" t="s">
        <v>126</v>
      </c>
    </row>
  </sheetData>
  <mergeCells count="11">
    <mergeCell ref="G10:G11"/>
    <mergeCell ref="A67:F67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opLeftCell="A2"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6.85546875" style="2" customWidth="1"/>
    <col min="8" max="8" width="16.28515625" style="2" customWidth="1"/>
    <col min="9" max="9" width="12.42578125" style="2" customWidth="1"/>
    <col min="10" max="10" width="9.140625" style="2"/>
    <col min="11" max="11" width="12.5703125" style="2" bestFit="1" customWidth="1"/>
    <col min="12" max="12" width="12.85546875" style="2" bestFit="1" customWidth="1"/>
    <col min="13" max="13" width="9.42578125" style="2" bestFit="1" customWidth="1"/>
    <col min="14" max="14" width="9.140625" style="2"/>
    <col min="15" max="15" width="11.42578125" style="2" customWidth="1"/>
    <col min="16" max="16" width="13" style="2" bestFit="1" customWidth="1"/>
    <col min="17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140</v>
      </c>
      <c r="E6" s="28"/>
      <c r="F6" s="28"/>
    </row>
    <row r="7" spans="1:10">
      <c r="A7" s="27" t="s">
        <v>106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128</v>
      </c>
      <c r="E9" s="26">
        <f>[1]ТАРИФ.!$E$21</f>
        <v>897.1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SUM(D13:D62)</f>
        <v>163147.28702953871</v>
      </c>
      <c r="E12" s="23">
        <f t="shared" ref="E12:F12" si="0">SUM(E13:E62)</f>
        <v>116918.40083251556</v>
      </c>
      <c r="F12" s="23">
        <f t="shared" si="0"/>
        <v>186617.92472366407</v>
      </c>
      <c r="G12" s="53">
        <f>SUM(G13:G62)</f>
        <v>167670.66000000006</v>
      </c>
      <c r="H12" s="51">
        <v>167670.66</v>
      </c>
      <c r="I12" s="51">
        <f>(H12-G59-G60)/(F12-F62-F60-F59)</f>
        <v>1.0389692452938921</v>
      </c>
    </row>
    <row r="13" spans="1:10" ht="15">
      <c r="A13" s="7">
        <v>1</v>
      </c>
      <c r="B13" s="8" t="s">
        <v>6</v>
      </c>
      <c r="C13" s="8"/>
      <c r="D13" s="9">
        <f>'[1]М-2'!$E$23</f>
        <v>27896.12172346349</v>
      </c>
      <c r="E13" s="9">
        <f>'[2]2'!$E$23</f>
        <v>27227.447112647416</v>
      </c>
      <c r="F13" s="9">
        <f>(E13/12*8)+(D13/12*4)</f>
        <v>27450.338649586105</v>
      </c>
      <c r="G13" s="52">
        <f>F13*I12</f>
        <v>28520.057629822233</v>
      </c>
      <c r="H13" s="76">
        <f>F13</f>
        <v>27450.338649586105</v>
      </c>
      <c r="I13" s="76">
        <f>G13</f>
        <v>28520.057629822233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'[1]М-2'!$E$25</f>
        <v>1698.8663986950248</v>
      </c>
      <c r="E14" s="9">
        <f>'[2]2'!$E$24</f>
        <v>0</v>
      </c>
      <c r="F14" s="9">
        <f t="shared" ref="F14:F58" si="1">(E14/12*8)+(D14/12*4)</f>
        <v>566.28879956500828</v>
      </c>
      <c r="G14" s="52">
        <f>F14*I12</f>
        <v>588.3566467024408</v>
      </c>
      <c r="H14" s="76">
        <f>F14+F15</f>
        <v>647.09519956500822</v>
      </c>
      <c r="I14" s="76">
        <f>G14+G15</f>
        <v>672.31201112535712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'[1]М-2'!$E$26</f>
        <v>0</v>
      </c>
      <c r="E15" s="9">
        <f>'[2]2'!$E$25</f>
        <v>121.20959999999999</v>
      </c>
      <c r="F15" s="9">
        <f t="shared" si="1"/>
        <v>80.806399999999996</v>
      </c>
      <c r="G15" s="52">
        <f>F15*I12</f>
        <v>83.955364422916361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'[1]М-2'!$E$27</f>
        <v>559.7089481642231</v>
      </c>
      <c r="E16" s="9">
        <f>'[2]2'!$E$26</f>
        <v>489.03836951001017</v>
      </c>
      <c r="F16" s="9">
        <f t="shared" si="1"/>
        <v>512.59522906141456</v>
      </c>
      <c r="G16" s="52">
        <f>F16*I12</f>
        <v>532.57067827918763</v>
      </c>
      <c r="H16" s="76">
        <f>F16+F43+F44+F45+F46+F47+F48+F49+F50+F51</f>
        <v>16261.649663428328</v>
      </c>
      <c r="I16" s="76">
        <f>G16+G43+G44+G45+G46+G47+G48+G49+G50+G51</f>
        <v>16895.353878045804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'[1]М-2'!$E$28</f>
        <v>74.170063918712344</v>
      </c>
      <c r="E17" s="9">
        <f>'[2]2'!$E$27</f>
        <v>132.02690079187826</v>
      </c>
      <c r="F17" s="9">
        <f t="shared" si="1"/>
        <v>112.74128850082296</v>
      </c>
      <c r="G17" s="52">
        <f>F17*I12</f>
        <v>117.13473142716099</v>
      </c>
      <c r="H17" s="76">
        <f>F17+F18+F19+F20+F21+F22+F23+F24+F59</f>
        <v>108406.40927119073</v>
      </c>
      <c r="I17" s="76">
        <f>G17+G18+G19+G20+G21+G22+G23+G24+G59</f>
        <v>87252.521055154648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'[1]М-2'!$E$29</f>
        <v>222.51019175613737</v>
      </c>
      <c r="E18" s="9">
        <f>'[2]2'!$E$28</f>
        <v>601.56093434802119</v>
      </c>
      <c r="F18" s="9">
        <f t="shared" si="1"/>
        <v>475.21068681739325</v>
      </c>
      <c r="G18" s="52">
        <f>F18*I12</f>
        <v>493.72928863825922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'[1]М-2'!$E$30</f>
        <v>599.66717004825989</v>
      </c>
      <c r="E19" s="9">
        <f>'[2]2'!$E$29</f>
        <v>2887.4924848705023</v>
      </c>
      <c r="F19" s="9">
        <f t="shared" si="1"/>
        <v>2124.8840465964213</v>
      </c>
      <c r="G19" s="52">
        <f>F19*I12</f>
        <v>2207.6891742293155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'[1]М-2'!$E$31</f>
        <v>801.03669032209359</v>
      </c>
      <c r="E20" s="9">
        <f>'[2]2'!$E$30</f>
        <v>2978.8664378666372</v>
      </c>
      <c r="F20" s="9">
        <f t="shared" si="1"/>
        <v>2252.9231886851226</v>
      </c>
      <c r="G20" s="52">
        <f>F20*I12</f>
        <v>2340.7179050532909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'[1]М-2'!$E$32</f>
        <v>961.24402838651315</v>
      </c>
      <c r="E21" s="9">
        <f>'[2]2'!$E$31</f>
        <v>1522.2369364103154</v>
      </c>
      <c r="F21" s="9">
        <f t="shared" si="1"/>
        <v>1335.2393004023813</v>
      </c>
      <c r="G21" s="52">
        <f>F21*I12</f>
        <v>1387.2725682258067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'[1]М-2'!$E$33</f>
        <v>961.24402838651315</v>
      </c>
      <c r="E22" s="9">
        <f>'[2]2'!$E$32</f>
        <v>739.72883510058909</v>
      </c>
      <c r="F22" s="9">
        <f t="shared" si="1"/>
        <v>813.56723286256374</v>
      </c>
      <c r="G22" s="52">
        <f>F22*I12</f>
        <v>845.27133392305802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'[1]М-2'!$E$34</f>
        <v>1602.073380644189</v>
      </c>
      <c r="E23" s="9">
        <f>'[2]2'!$E$33</f>
        <v>1232.8813918343146</v>
      </c>
      <c r="F23" s="9">
        <f t="shared" si="1"/>
        <v>1355.9453881042728</v>
      </c>
      <c r="G23" s="52">
        <f>F23*I12</f>
        <v>1408.78555653843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'[1]М-2'!$E$35</f>
        <v>480.62201419325652</v>
      </c>
      <c r="E24" s="9">
        <f>'[2]2'!$E$34</f>
        <v>0</v>
      </c>
      <c r="F24" s="9">
        <f t="shared" si="1"/>
        <v>160.20733806441885</v>
      </c>
      <c r="G24" s="52">
        <f>F24*I12</f>
        <v>166.45049711933268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'[1]М-2'!$E$36</f>
        <v>0</v>
      </c>
      <c r="E25" s="9">
        <f>'[2]2'!$E$35</f>
        <v>0</v>
      </c>
      <c r="F25" s="9">
        <f t="shared" si="1"/>
        <v>0</v>
      </c>
      <c r="G25" s="52">
        <f>F25*I12</f>
        <v>0</v>
      </c>
      <c r="H25" s="76">
        <f>F25+F26+F27+F28+F29+F30+F31+F32+F33+F34+F35+F36+F37+F38+F39+F52+F53+F54+F60</f>
        <v>30254.364114441283</v>
      </c>
      <c r="I25" s="76">
        <f>G25+G26+G27+G28+G29+G30+G31+G32+G33+G34+G35+G36+G37+G38+G39+G52+G53+G54+G60</f>
        <v>31674.112068808514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'[1]М-2'!$E$37</f>
        <v>5340.2446021472942</v>
      </c>
      <c r="E26" s="9">
        <f>'[2]2'!$E$36</f>
        <v>9683.1090771167383</v>
      </c>
      <c r="F26" s="9">
        <f t="shared" si="1"/>
        <v>8235.4875854602578</v>
      </c>
      <c r="G26" s="52">
        <f>F26*I12</f>
        <v>8556.4183212928619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'[1]М-2'!$E$38</f>
        <v>0</v>
      </c>
      <c r="E27" s="9">
        <f>'[2]2'!$E$37</f>
        <v>0</v>
      </c>
      <c r="F27" s="9">
        <f t="shared" si="1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'[1]М-2'!$E$39</f>
        <v>0</v>
      </c>
      <c r="E28" s="9">
        <f>'[2]2'!$E$38</f>
        <v>0</v>
      </c>
      <c r="F28" s="9">
        <f t="shared" si="1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'[1]М-2'!$E$40</f>
        <v>0</v>
      </c>
      <c r="E29" s="9">
        <f>'[2]2'!$E$39</f>
        <v>4841.5545385583746</v>
      </c>
      <c r="F29" s="9">
        <f t="shared" si="1"/>
        <v>3227.7030257055831</v>
      </c>
      <c r="G29" s="52">
        <f>F29*I12</f>
        <v>3353.4841766501418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'[1]М-2'!$E$41</f>
        <v>1718.8915616877116</v>
      </c>
      <c r="E30" s="9">
        <f>'[2]2'!$E$40</f>
        <v>6993.3565556954263</v>
      </c>
      <c r="F30" s="9">
        <f t="shared" si="1"/>
        <v>5235.2015576928552</v>
      </c>
      <c r="G30" s="52">
        <f>F30*I12</f>
        <v>5439.2134113575539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'[1]М-2'!$E$42</f>
        <v>0</v>
      </c>
      <c r="E31" s="9">
        <f>'[2]2'!$E$41</f>
        <v>9683.1090771167383</v>
      </c>
      <c r="F31" s="9">
        <f t="shared" si="1"/>
        <v>6455.4060514111588</v>
      </c>
      <c r="G31" s="52">
        <f>F31*I12</f>
        <v>6706.9683533002762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'[1]М-2'!$E$43</f>
        <v>0</v>
      </c>
      <c r="E32" s="9">
        <f>'[2]2'!$E$42</f>
        <v>0</v>
      </c>
      <c r="F32" s="9">
        <f t="shared" si="1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'[1]М-2'!$E$44</f>
        <v>0</v>
      </c>
      <c r="E33" s="9">
        <f>'[2]2'!$E$43</f>
        <v>0</v>
      </c>
      <c r="F33" s="9">
        <f t="shared" si="1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'[1]М-2'!$E$45</f>
        <v>0</v>
      </c>
      <c r="E34" s="9">
        <f>'[2]2'!$E$44</f>
        <v>0</v>
      </c>
      <c r="F34" s="9">
        <f t="shared" si="1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'[1]М-2'!$E$46</f>
        <v>2257.5973278968513</v>
      </c>
      <c r="E35" s="9">
        <f>'[2]2'!$E$45</f>
        <v>1613.8515128527915</v>
      </c>
      <c r="F35" s="9">
        <f t="shared" si="1"/>
        <v>1828.4334512008113</v>
      </c>
      <c r="G35" s="52">
        <f>F35*I12</f>
        <v>1899.6861228642135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'[1]М-2'!$E$47</f>
        <v>507.95939877679086</v>
      </c>
      <c r="E36" s="9">
        <f>'[2]2'!$E$46</f>
        <v>242.07772692791869</v>
      </c>
      <c r="F36" s="9">
        <f t="shared" si="1"/>
        <v>330.70495087754273</v>
      </c>
      <c r="G36" s="52">
        <f>F36*I12</f>
        <v>343.59227322819424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'[1]М-2'!$E$48</f>
        <v>277.66709842647714</v>
      </c>
      <c r="E37" s="9">
        <f>'[2]2'!$E$47</f>
        <v>376.56535299898434</v>
      </c>
      <c r="F37" s="9">
        <f t="shared" si="1"/>
        <v>343.59926814148196</v>
      </c>
      <c r="G37" s="52">
        <f>F37*I12</f>
        <v>356.98907230448918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'[1]М-2'!$E$49</f>
        <v>2709.1167934762138</v>
      </c>
      <c r="E38" s="9">
        <f>'[2]2'!$E$48</f>
        <v>968.31090771167396</v>
      </c>
      <c r="F38" s="9">
        <f t="shared" si="1"/>
        <v>1548.5795362998538</v>
      </c>
      <c r="G38" s="52">
        <f>F38*I12</f>
        <v>1608.9265121070246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'[1]М-2'!$E$50</f>
        <v>0</v>
      </c>
      <c r="E39" s="9">
        <f>'[2]2'!$E$49</f>
        <v>1452.4663615675129</v>
      </c>
      <c r="F39" s="9">
        <f t="shared" si="1"/>
        <v>968.31090771167521</v>
      </c>
      <c r="G39" s="52">
        <f>F39*I12</f>
        <v>1006.0452529950428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'[1]М-2'!$E$51</f>
        <v>0</v>
      </c>
      <c r="E40" s="9">
        <f>'[2]2'!$E$50</f>
        <v>502.92910145494392</v>
      </c>
      <c r="F40" s="9">
        <f t="shared" si="1"/>
        <v>335.2860676366293</v>
      </c>
      <c r="G40" s="52">
        <f>F40*I12</f>
        <v>348.35191264998559</v>
      </c>
      <c r="H40" s="76">
        <f>F40+F41+F55+F56+F57+F58+F62</f>
        <v>2269.3337230842435</v>
      </c>
      <c r="I40" s="76">
        <f>G40+G41+G55+G56+G57+G58+G62</f>
        <v>1275.7894895095337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'[1]М-2'!$E$52</f>
        <v>0</v>
      </c>
      <c r="E41" s="9">
        <f>'[2]2'!$E$51</f>
        <v>100.58582029098891</v>
      </c>
      <c r="F41" s="9">
        <f t="shared" si="1"/>
        <v>67.057213527325942</v>
      </c>
      <c r="G41" s="52">
        <f>F41*I12</f>
        <v>69.670382529997212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'[2]2'!$E$52</f>
        <v>1993.1011535525699</v>
      </c>
      <c r="F42" s="9">
        <f t="shared" si="1"/>
        <v>1328.73410236838</v>
      </c>
      <c r="G42" s="52">
        <f>F42*I12</f>
        <v>1380.5138675339331</v>
      </c>
      <c r="H42" s="76">
        <f>F42</f>
        <v>1328.73410236838</v>
      </c>
      <c r="I42" s="76">
        <f>G42</f>
        <v>1380.5138675339331</v>
      </c>
      <c r="J42" s="78" t="s">
        <v>301</v>
      </c>
    </row>
    <row r="43" spans="1:10" ht="22.5">
      <c r="A43" s="7" t="s">
        <v>84</v>
      </c>
      <c r="B43" s="8" t="s">
        <v>37</v>
      </c>
      <c r="C43" s="8"/>
      <c r="D43" s="9">
        <f>'[1]М-2'!$E$53</f>
        <v>1406.2195137631704</v>
      </c>
      <c r="E43" s="9">
        <f>'[2]2'!$E$53</f>
        <v>780.13263707549174</v>
      </c>
      <c r="F43" s="9">
        <f t="shared" si="1"/>
        <v>988.82826263805123</v>
      </c>
      <c r="G43" s="52">
        <f>F43*I12</f>
        <v>1027.3621537583267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'[1]М-2'!$E$54</f>
        <v>6746.2556630429126</v>
      </c>
      <c r="E44" s="9">
        <f>'[2]2'!$E$54</f>
        <v>13473.506098745172</v>
      </c>
      <c r="F44" s="9">
        <f t="shared" si="1"/>
        <v>11231.089286844421</v>
      </c>
      <c r="G44" s="52">
        <f>F44*I12</f>
        <v>11668.756360181065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'[1]М-2'!$E$55</f>
        <v>532.20461341783039</v>
      </c>
      <c r="E45" s="9">
        <f>'[2]2'!$E$55</f>
        <v>590.50551420426291</v>
      </c>
      <c r="F45" s="9">
        <f t="shared" si="1"/>
        <v>571.07188060878548</v>
      </c>
      <c r="G45" s="52">
        <f>F45*I12</f>
        <v>593.32612080467356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'[1]М-2'!$E$56</f>
        <v>474.93639867822151</v>
      </c>
      <c r="E46" s="9">
        <f>'[2]2'!$E$56</f>
        <v>526.96379408425616</v>
      </c>
      <c r="F46" s="9">
        <f t="shared" si="1"/>
        <v>509.62132894891124</v>
      </c>
      <c r="G46" s="52">
        <f>F46*I12</f>
        <v>529.48088752372064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'[1]М-2'!$E$57</f>
        <v>1799.0015101447746</v>
      </c>
      <c r="E47" s="9">
        <f>'[2]2'!$E$57</f>
        <v>998.03748879593832</v>
      </c>
      <c r="F47" s="9">
        <f t="shared" si="1"/>
        <v>1265.0254959122171</v>
      </c>
      <c r="G47" s="52">
        <f>F47*I12</f>
        <v>1314.3225847654478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'[1]М-2'!$E$58</f>
        <v>725.59727575839463</v>
      </c>
      <c r="E48" s="9">
        <f>'[2]2'!$E$58</f>
        <v>805.08357429539001</v>
      </c>
      <c r="F48" s="9">
        <f t="shared" si="1"/>
        <v>778.58814144972484</v>
      </c>
      <c r="G48" s="52">
        <f>F48*I12</f>
        <v>808.92913371679469</v>
      </c>
      <c r="H48" s="79"/>
      <c r="I48" s="79"/>
      <c r="J48" s="6"/>
    </row>
    <row r="49" spans="1:15" ht="15">
      <c r="A49" s="7" t="s">
        <v>90</v>
      </c>
      <c r="B49" s="8" t="s">
        <v>43</v>
      </c>
      <c r="C49" s="8"/>
      <c r="D49" s="9">
        <f>'[1]М-2'!$E$59</f>
        <v>0</v>
      </c>
      <c r="E49" s="9">
        <f>'[2]2'!$E$59</f>
        <v>532.28666069116798</v>
      </c>
      <c r="F49" s="9">
        <f t="shared" si="1"/>
        <v>354.85777379411201</v>
      </c>
      <c r="G49" s="52">
        <f>F49*I12</f>
        <v>368.68631342553925</v>
      </c>
      <c r="H49" s="79"/>
      <c r="I49" s="79"/>
      <c r="J49" s="6"/>
    </row>
    <row r="50" spans="1:15" ht="15">
      <c r="A50" s="7" t="s">
        <v>91</v>
      </c>
      <c r="B50" s="8" t="s">
        <v>44</v>
      </c>
      <c r="C50" s="8"/>
      <c r="D50" s="9">
        <f>'[1]М-2'!$E$60</f>
        <v>0</v>
      </c>
      <c r="E50" s="9">
        <f>'[2]2'!$E$60</f>
        <v>0</v>
      </c>
      <c r="F50" s="9">
        <f t="shared" si="1"/>
        <v>0</v>
      </c>
      <c r="G50" s="52">
        <f>F50*I12</f>
        <v>0</v>
      </c>
      <c r="H50" s="79"/>
      <c r="I50" s="79"/>
      <c r="J50" s="6"/>
    </row>
    <row r="51" spans="1:15" ht="15">
      <c r="A51" s="7" t="s">
        <v>92</v>
      </c>
      <c r="B51" s="8" t="s">
        <v>45</v>
      </c>
      <c r="C51" s="8"/>
      <c r="D51" s="9">
        <f>'[1]М-2'!$E$61</f>
        <v>149.91679251206497</v>
      </c>
      <c r="E51" s="9">
        <f>'[2]2'!$E$61</f>
        <v>0</v>
      </c>
      <c r="F51" s="9">
        <f t="shared" si="1"/>
        <v>49.972264170688327</v>
      </c>
      <c r="G51" s="52">
        <f>F51*I12</f>
        <v>51.919645591047058</v>
      </c>
      <c r="H51" s="79"/>
      <c r="I51" s="79"/>
      <c r="J51" s="6"/>
    </row>
    <row r="52" spans="1:15" ht="15">
      <c r="A52" s="7" t="s">
        <v>93</v>
      </c>
      <c r="B52" s="8" t="s">
        <v>47</v>
      </c>
      <c r="C52" s="8"/>
      <c r="D52" s="9">
        <f>'[1]М-2'!$E$65</f>
        <v>0</v>
      </c>
      <c r="E52" s="9">
        <f>'[2]2'!$E$62</f>
        <v>0</v>
      </c>
      <c r="F52" s="9">
        <f t="shared" si="1"/>
        <v>0</v>
      </c>
      <c r="G52" s="52">
        <f>F52*I12</f>
        <v>0</v>
      </c>
      <c r="H52" s="79"/>
      <c r="I52" s="79"/>
      <c r="J52" s="6"/>
    </row>
    <row r="53" spans="1:15" ht="15">
      <c r="A53" s="7" t="s">
        <v>94</v>
      </c>
      <c r="B53" s="8" t="s">
        <v>48</v>
      </c>
      <c r="C53" s="8"/>
      <c r="D53" s="9">
        <f>'[1]М-2'!$E$64</f>
        <v>0</v>
      </c>
      <c r="E53" s="9">
        <f>'[2]2'!$E$63</f>
        <v>0</v>
      </c>
      <c r="F53" s="9">
        <f t="shared" si="1"/>
        <v>0</v>
      </c>
      <c r="G53" s="52">
        <f>F53*I12</f>
        <v>0</v>
      </c>
      <c r="H53" s="79"/>
      <c r="I53" s="79"/>
      <c r="J53" s="6"/>
    </row>
    <row r="54" spans="1:15" ht="15">
      <c r="A54" s="7" t="s">
        <v>95</v>
      </c>
      <c r="B54" s="8" t="s">
        <v>49</v>
      </c>
      <c r="C54" s="8"/>
      <c r="D54" s="9">
        <f>'[1]М-2'!$E$63</f>
        <v>165.39057234322837</v>
      </c>
      <c r="E54" s="9">
        <f>'[2]2'!$E$64</f>
        <v>0</v>
      </c>
      <c r="F54" s="9">
        <f t="shared" si="1"/>
        <v>55.130190781076124</v>
      </c>
      <c r="G54" s="52">
        <f>F54*I12</f>
        <v>57.278572708722947</v>
      </c>
      <c r="H54" s="79"/>
      <c r="I54" s="79"/>
      <c r="J54" s="6"/>
    </row>
    <row r="55" spans="1:15" ht="15">
      <c r="A55" s="7" t="s">
        <v>96</v>
      </c>
      <c r="B55" s="8" t="s">
        <v>50</v>
      </c>
      <c r="C55" s="8"/>
      <c r="D55" s="9">
        <f>'[1]М-2'!$E$69</f>
        <v>98.338169060769133</v>
      </c>
      <c r="E55" s="9">
        <f>'[2]2'!$E$65</f>
        <v>98.196509727350133</v>
      </c>
      <c r="F55" s="9">
        <f t="shared" si="1"/>
        <v>98.243729505156466</v>
      </c>
      <c r="G55" s="52">
        <f>F55*I12</f>
        <v>102.0722134988297</v>
      </c>
      <c r="H55" s="79"/>
      <c r="I55" s="79"/>
      <c r="J55" s="6"/>
    </row>
    <row r="56" spans="1:15" ht="15">
      <c r="A56" s="7" t="s">
        <v>97</v>
      </c>
      <c r="B56" s="8" t="s">
        <v>51</v>
      </c>
      <c r="C56" s="8"/>
      <c r="D56" s="9">
        <f>'[1]М-2'!$E$68</f>
        <v>98.338169060769133</v>
      </c>
      <c r="E56" s="9">
        <f>'[2]2'!$E$66</f>
        <v>98.196509727350133</v>
      </c>
      <c r="F56" s="9">
        <f t="shared" si="1"/>
        <v>98.243729505156466</v>
      </c>
      <c r="G56" s="52">
        <f>F56*I12</f>
        <v>102.0722134988297</v>
      </c>
      <c r="H56" s="79"/>
      <c r="I56" s="79"/>
      <c r="J56" s="6"/>
    </row>
    <row r="57" spans="1:15" ht="15">
      <c r="A57" s="7" t="s">
        <v>98</v>
      </c>
      <c r="B57" s="8" t="s">
        <v>52</v>
      </c>
      <c r="C57" s="8"/>
      <c r="D57" s="9">
        <f>'[1]М-2'!$E$66</f>
        <v>464.67289611759884</v>
      </c>
      <c r="E57" s="9">
        <f>'[2]2'!$E$67</f>
        <v>541.58088212739892</v>
      </c>
      <c r="F57" s="9">
        <f t="shared" si="1"/>
        <v>515.94488679079882</v>
      </c>
      <c r="G57" s="52">
        <f>F57*I12</f>
        <v>536.05086964227883</v>
      </c>
      <c r="H57" s="79"/>
      <c r="I57" s="79"/>
      <c r="J57" s="6"/>
    </row>
    <row r="58" spans="1:15" ht="15">
      <c r="A58" s="7" t="s">
        <v>99</v>
      </c>
      <c r="B58" s="8" t="s">
        <v>53</v>
      </c>
      <c r="C58" s="8"/>
      <c r="D58" s="9">
        <f>'[1]М-2'!$E$67</f>
        <v>16.175644932912085</v>
      </c>
      <c r="E58" s="9">
        <f>'[2]2'!$E$68</f>
        <v>161.65526409096452</v>
      </c>
      <c r="F58" s="9">
        <f t="shared" si="1"/>
        <v>113.16205770494705</v>
      </c>
      <c r="G58" s="52">
        <f>F58*I12</f>
        <v>117.5718976896127</v>
      </c>
      <c r="H58" s="79"/>
      <c r="I58" s="79"/>
      <c r="J58" s="6"/>
    </row>
    <row r="59" spans="1:15" ht="22.5">
      <c r="A59" s="7" t="s">
        <v>100</v>
      </c>
      <c r="B59" s="8" t="s">
        <v>55</v>
      </c>
      <c r="C59" s="8"/>
      <c r="D59" s="9">
        <f>'[1]М-2'!$E$71</f>
        <v>99775.690801157325</v>
      </c>
      <c r="E59" s="9">
        <f>'[2]2'!$E$69</f>
        <v>14556.987696463919</v>
      </c>
      <c r="F59" s="9">
        <f>D59</f>
        <v>99775.690801157325</v>
      </c>
      <c r="G59" s="54">
        <v>78285.47</v>
      </c>
      <c r="H59" s="79"/>
      <c r="I59" s="79"/>
      <c r="J59" s="6"/>
    </row>
    <row r="60" spans="1:15" ht="15">
      <c r="A60" s="7" t="s">
        <v>101</v>
      </c>
      <c r="B60" s="8" t="s">
        <v>129</v>
      </c>
      <c r="C60" s="8"/>
      <c r="D60" s="9">
        <f>'[1]М-2'!$E$72</f>
        <v>2025.8075891589851</v>
      </c>
      <c r="E60" s="9">
        <v>0</v>
      </c>
      <c r="F60" s="9">
        <f>D60</f>
        <v>2025.8075891589851</v>
      </c>
      <c r="G60" s="52">
        <v>2345.5100000000002</v>
      </c>
      <c r="H60" s="79"/>
      <c r="I60" s="79"/>
      <c r="J60" s="6"/>
      <c r="K60" s="64"/>
      <c r="L60" s="64"/>
      <c r="M60" s="64"/>
      <c r="N60" s="64"/>
      <c r="O60" s="64"/>
    </row>
    <row r="61" spans="1:15" ht="15">
      <c r="A61" s="7" t="s">
        <v>102</v>
      </c>
      <c r="B61" s="8" t="s">
        <v>105</v>
      </c>
      <c r="C61" s="8"/>
      <c r="D61" s="9">
        <v>0</v>
      </c>
      <c r="E61" s="9">
        <f>'[2]2'!$E$70</f>
        <v>6330.3659748483233</v>
      </c>
      <c r="F61" s="9">
        <v>0</v>
      </c>
      <c r="G61" s="52">
        <f>F61*I12</f>
        <v>0</v>
      </c>
      <c r="H61" s="79"/>
      <c r="I61" s="79"/>
      <c r="J61" s="6"/>
      <c r="K61" s="84"/>
      <c r="L61" s="64"/>
      <c r="M61" s="64"/>
      <c r="N61" s="64"/>
      <c r="O61" s="64"/>
    </row>
    <row r="62" spans="1:15">
      <c r="A62" s="25" t="s">
        <v>107</v>
      </c>
      <c r="B62" s="8" t="s">
        <v>104</v>
      </c>
      <c r="C62" s="4"/>
      <c r="D62" s="16">
        <v>0</v>
      </c>
      <c r="E62" s="16">
        <f>'[2]2'!$E$71</f>
        <v>1041.3960384142295</v>
      </c>
      <c r="F62" s="9">
        <f>E62</f>
        <v>1041.3960384142295</v>
      </c>
      <c r="G62" s="52">
        <v>0</v>
      </c>
      <c r="H62" s="80">
        <f>SUM(H13:H61)</f>
        <v>186617.92472366409</v>
      </c>
      <c r="I62" s="80">
        <f>SUM(I13:I61)</f>
        <v>167670.66000000003</v>
      </c>
      <c r="K62" s="83"/>
      <c r="L62" s="85"/>
      <c r="M62" s="64"/>
      <c r="N62" s="64"/>
      <c r="O62" s="86"/>
    </row>
    <row r="63" spans="1:15">
      <c r="A63" s="125"/>
      <c r="B63" s="125"/>
      <c r="C63" s="125"/>
      <c r="D63" s="125"/>
      <c r="E63" s="125"/>
      <c r="F63" s="125"/>
      <c r="K63" s="83"/>
      <c r="L63" s="85"/>
      <c r="M63" s="64"/>
      <c r="N63" s="64"/>
      <c r="O63" s="86"/>
    </row>
    <row r="64" spans="1:15" ht="22.5">
      <c r="B64" s="8" t="s">
        <v>55</v>
      </c>
      <c r="C64" s="8"/>
      <c r="D64" s="9">
        <f>E59</f>
        <v>14556.987696463919</v>
      </c>
      <c r="E64" s="18" t="s">
        <v>131</v>
      </c>
      <c r="F64" s="18"/>
      <c r="H64" s="66"/>
      <c r="I64" s="66"/>
      <c r="J64" s="65"/>
      <c r="K64" s="83"/>
      <c r="L64" s="85"/>
      <c r="M64" s="64"/>
      <c r="N64" s="64"/>
      <c r="O64" s="86"/>
    </row>
    <row r="65" spans="2:15">
      <c r="B65" s="8" t="s">
        <v>105</v>
      </c>
      <c r="C65" s="8"/>
      <c r="D65" s="9">
        <f>E61</f>
        <v>6330.3659748483233</v>
      </c>
      <c r="E65" s="18" t="s">
        <v>131</v>
      </c>
      <c r="F65" s="18"/>
      <c r="K65" s="87"/>
      <c r="L65" s="64"/>
      <c r="M65" s="64"/>
      <c r="N65" s="64"/>
      <c r="O65" s="84"/>
    </row>
    <row r="66" spans="2:15">
      <c r="B66" s="29"/>
      <c r="C66" s="29"/>
      <c r="D66" s="30"/>
      <c r="E66" s="18"/>
      <c r="F66" s="18"/>
    </row>
    <row r="67" spans="2:15">
      <c r="D67" s="2" t="s">
        <v>126</v>
      </c>
      <c r="J67" s="66"/>
    </row>
  </sheetData>
  <mergeCells count="11">
    <mergeCell ref="G10:G11"/>
    <mergeCell ref="A63:F63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3" orientation="portrait" r:id="rId1"/>
  <colBreaks count="1" manualBreakCount="1">
    <brk id="7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81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85546875" style="2" customWidth="1"/>
    <col min="8" max="8" width="16.85546875" style="2" customWidth="1"/>
    <col min="9" max="9" width="11.5703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258</v>
      </c>
      <c r="E6" s="28"/>
      <c r="F6" s="28"/>
    </row>
    <row r="7" spans="1:10">
      <c r="A7" s="27" t="s">
        <v>256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257</v>
      </c>
      <c r="E9" s="26">
        <f>[1]ТАРИФ.!$W$21</f>
        <v>1267.5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SUM(D13:D66)</f>
        <v>197871.86651112363</v>
      </c>
      <c r="E12" s="23">
        <f>SUM(E13:E67)</f>
        <v>172736.19202394946</v>
      </c>
      <c r="F12" s="23">
        <f>SUM(F13:F67)</f>
        <v>175195.85269667199</v>
      </c>
      <c r="G12" s="53">
        <f>SUM(G13:G70)</f>
        <v>253997.63000000006</v>
      </c>
      <c r="H12" s="51">
        <v>253997.63</v>
      </c>
      <c r="I12" s="51">
        <f>(H12-G59-G60-G61-G62-G63-G64-G65-G66-G67-G68-G69-G70)/(F12-F59-F60-F61-F62-F63-F64-F65-F66-F67-F68-F69-F70)</f>
        <v>1.4552409585949095</v>
      </c>
    </row>
    <row r="13" spans="1:10" ht="15">
      <c r="A13" s="7">
        <v>1</v>
      </c>
      <c r="B13" s="8" t="s">
        <v>6</v>
      </c>
      <c r="C13" s="8"/>
      <c r="D13" s="9">
        <f>'[1]Ж-6'!$E$23</f>
        <v>39414.038885843227</v>
      </c>
      <c r="E13" s="9">
        <f>'[3]6'!$E$23</f>
        <v>38555.743828230079</v>
      </c>
      <c r="F13" s="9">
        <f>(E13/12*8)+(D13/12*4)</f>
        <v>38841.842180767795</v>
      </c>
      <c r="G13" s="52">
        <f>F13*I12</f>
        <v>56524.239648732721</v>
      </c>
      <c r="H13" s="76">
        <f>F13</f>
        <v>38841.842180767795</v>
      </c>
      <c r="I13" s="76">
        <f>G13</f>
        <v>56524.239648732721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'[1]Ж-6'!$E$25</f>
        <v>0</v>
      </c>
      <c r="E14" s="9">
        <f>'[3]6'!$E$24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435.28595603529828</v>
      </c>
      <c r="I14" s="76">
        <f>G14+G15</f>
        <v>633.44595192370912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'[1]Ж-6'!$E$26</f>
        <v>942.22906810589473</v>
      </c>
      <c r="E15" s="9">
        <f>'[3]6'!$E$25</f>
        <v>181.81440000000001</v>
      </c>
      <c r="F15" s="9">
        <f t="shared" si="0"/>
        <v>435.28595603529828</v>
      </c>
      <c r="G15" s="52">
        <f>F15*I12</f>
        <v>633.44595192370912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'[1]Ж-6'!$E$27</f>
        <v>640.69518520527936</v>
      </c>
      <c r="E16" s="9">
        <f>'[3]6'!$E$26</f>
        <v>0</v>
      </c>
      <c r="F16" s="9">
        <f t="shared" si="0"/>
        <v>213.56506173509311</v>
      </c>
      <c r="G16" s="52">
        <f>F16*I12</f>
        <v>310.78862516175792</v>
      </c>
      <c r="H16" s="76">
        <f>F16+F43+F44+F45+F46+F47+F48+F49+F50+F51</f>
        <v>43667.242547379661</v>
      </c>
      <c r="I16" s="76">
        <f>G16+G43+G44+G45+G46+G47+G48+G49+G50+G51</f>
        <v>63546.359903845187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'[1]Ж-6'!$E$28</f>
        <v>445.02038351227475</v>
      </c>
      <c r="E17" s="9">
        <f>'[3]6'!$E$27</f>
        <v>0</v>
      </c>
      <c r="F17" s="9">
        <f t="shared" si="0"/>
        <v>148.34012783742492</v>
      </c>
      <c r="G17" s="52">
        <f>F17*I12</f>
        <v>215.87062983222566</v>
      </c>
      <c r="H17" s="76">
        <f>F17+F18+F19+F20+F21+F22+F23+F24+F59+F65+F66+F67</f>
        <v>51781.502417989046</v>
      </c>
      <c r="I17" s="76">
        <f>G17+G18+G19+G20+G21+G22+G23+G24+G59+G65+G66+G67</f>
        <v>60418.552596081558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'[1]Ж-6'!$E$29</f>
        <v>1335.0611505368224</v>
      </c>
      <c r="E18" s="9">
        <f>'[3]6'!$E$28</f>
        <v>0</v>
      </c>
      <c r="F18" s="9">
        <f t="shared" si="0"/>
        <v>445.02038351227412</v>
      </c>
      <c r="G18" s="52">
        <f>F18*I12</f>
        <v>647.6118894966761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'[1]Ж-6'!$E$30</f>
        <v>599.66717004825989</v>
      </c>
      <c r="E19" s="9">
        <f>'[3]6'!$E$29</f>
        <v>14437.46242435248</v>
      </c>
      <c r="F19" s="9">
        <f t="shared" si="0"/>
        <v>9824.8640062510731</v>
      </c>
      <c r="G19" s="52">
        <f>F19*I12</f>
        <v>14297.544514521434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'[1]Ж-6'!$E$31</f>
        <v>3738.1712215031002</v>
      </c>
      <c r="E20" s="9">
        <f>'[3]6'!$E$30</f>
        <v>5861.195537469077</v>
      </c>
      <c r="F20" s="9">
        <f t="shared" si="0"/>
        <v>5153.520765480418</v>
      </c>
      <c r="G20" s="52">
        <f>F20*I12</f>
        <v>7499.6144988964952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'[1]Ж-6'!$E$32</f>
        <v>2136.0978408589203</v>
      </c>
      <c r="E21" s="9">
        <f>'[3]6'!$E$31</f>
        <v>0</v>
      </c>
      <c r="F21" s="9">
        <f t="shared" si="0"/>
        <v>712.03261361964007</v>
      </c>
      <c r="G21" s="52">
        <f>F21*I12</f>
        <v>1036.1790231946839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'[1]Ж-6'!$E$33</f>
        <v>6520.4386592218461</v>
      </c>
      <c r="E22" s="9">
        <f>'[3]6'!$E$32</f>
        <v>1505.3481794296979</v>
      </c>
      <c r="F22" s="9">
        <f t="shared" si="0"/>
        <v>3177.0450060270809</v>
      </c>
      <c r="G22" s="52">
        <f>F22*I12</f>
        <v>4623.3660200700197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'[1]Ж-6'!$E$34</f>
        <v>3260.2193296109258</v>
      </c>
      <c r="E23" s="9">
        <f>'[3]6'!$E$33</f>
        <v>752.67408971484952</v>
      </c>
      <c r="F23" s="9">
        <f t="shared" si="0"/>
        <v>1588.5225030135416</v>
      </c>
      <c r="G23" s="52">
        <f>F23*I12</f>
        <v>2311.6830100350112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'[1]Ж-6'!$E$35</f>
        <v>3260.2193296109258</v>
      </c>
      <c r="E24" s="9">
        <f>'[3]6'!$E$34</f>
        <v>752.67408971484952</v>
      </c>
      <c r="F24" s="9">
        <f t="shared" si="0"/>
        <v>1588.5225030135416</v>
      </c>
      <c r="G24" s="52">
        <f>F24*I12</f>
        <v>2311.6830100350112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'[1]Ж-6'!$E$36</f>
        <v>0</v>
      </c>
      <c r="E25" s="9">
        <f>'[3]6'!$E$35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F25+F26+F27+F28+F29+F30+F31+F32+F33+F34+F35+F36+F37+F38+F39+F52+F53+F54+F60+F61+F62+F63+F64+F68+F69+F70</f>
        <v>37629.004653007381</v>
      </c>
      <c r="I25" s="76">
        <f>G25+G26+G27+G28+G29+G30+G31+G32+G33+G34+G35+G36+G37+G38+G39+G52+G53+G54+G60+G61+G62+G63+G64+G68+G69+G70</f>
        <v>68740.728802214784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'[1]Ж-6'!$E$37</f>
        <v>10680.489204294587</v>
      </c>
      <c r="E26" s="9">
        <f>'[3]6'!$E$36</f>
        <v>0</v>
      </c>
      <c r="F26" s="9">
        <f t="shared" si="0"/>
        <v>3560.1630680981957</v>
      </c>
      <c r="G26" s="52">
        <f>F26*I12</f>
        <v>5180.8951159734124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'[1]Ж-6'!$E$38</f>
        <v>0</v>
      </c>
      <c r="E27" s="9">
        <f>'[3]6'!$E$37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'[1]Ж-6'!$E$39</f>
        <v>0</v>
      </c>
      <c r="E28" s="9">
        <f>'[3]6'!$E$38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'[1]Ж-6'!$E$40</f>
        <v>6007.7751774157032</v>
      </c>
      <c r="E29" s="9">
        <f>'[3]6'!$E$39</f>
        <v>5446.7488558781733</v>
      </c>
      <c r="F29" s="9">
        <f t="shared" si="0"/>
        <v>5633.7576297240166</v>
      </c>
      <c r="G29" s="52">
        <f>F29*I12</f>
        <v>8198.4748535709641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'[1]Ж-6'!$E$41</f>
        <v>3867.5060137973574</v>
      </c>
      <c r="E30" s="9">
        <f>'[3]6'!$E$40</f>
        <v>7867.526125157362</v>
      </c>
      <c r="F30" s="9">
        <f t="shared" si="0"/>
        <v>6534.1860880373606</v>
      </c>
      <c r="G30" s="52">
        <f>F30*I12</f>
        <v>9508.8152263930115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'[1]Ж-6'!$E$42</f>
        <v>12015.550354831415</v>
      </c>
      <c r="E31" s="9">
        <f>'[3]6'!$E$41</f>
        <v>10893.497711756341</v>
      </c>
      <c r="F31" s="9">
        <f t="shared" si="0"/>
        <v>11267.515259448031</v>
      </c>
      <c r="G31" s="52">
        <f>F31*I12</f>
        <v>16396.949707141925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'[1]Ж-6'!$E$43</f>
        <v>0</v>
      </c>
      <c r="E32" s="9">
        <f>'[3]6'!$E$42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'[1]Ж-6'!$E$44</f>
        <v>0</v>
      </c>
      <c r="E33" s="9">
        <f>'[3]6'!$E$43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'[1]Ж-6'!$E$45</f>
        <v>0</v>
      </c>
      <c r="E34" s="9">
        <f>'[3]6'!$E$44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'[1]Ж-6'!$E$46</f>
        <v>338.6395991845273</v>
      </c>
      <c r="E35" s="9">
        <f>'[3]6'!$E$45</f>
        <v>242.07772692791869</v>
      </c>
      <c r="F35" s="9">
        <f t="shared" si="0"/>
        <v>274.26501768012156</v>
      </c>
      <c r="G35" s="52">
        <f>F35*I12</f>
        <v>399.12168723786993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'[1]Ж-6'!$E$47</f>
        <v>507.95939877679086</v>
      </c>
      <c r="E36" s="9">
        <f>'[3]6'!$E$46</f>
        <v>363.11659039187816</v>
      </c>
      <c r="F36" s="9">
        <f t="shared" si="0"/>
        <v>411.3975265201824</v>
      </c>
      <c r="G36" s="52">
        <f>F36*I12</f>
        <v>598.68253085680499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'[1]Ж-6'!$E$48</f>
        <v>277.66709842647714</v>
      </c>
      <c r="E37" s="9">
        <f>'[3]6'!$E$47</f>
        <v>564.84802949847654</v>
      </c>
      <c r="F37" s="9">
        <f t="shared" si="0"/>
        <v>469.1210524744767</v>
      </c>
      <c r="G37" s="52">
        <f>F37*I12</f>
        <v>682.68417010001031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'[1]Ж-6'!$E$49</f>
        <v>11703.384547817257</v>
      </c>
      <c r="E38" s="9">
        <f>'[3]6'!$E$48</f>
        <v>8366.2062426288703</v>
      </c>
      <c r="F38" s="9">
        <f t="shared" si="0"/>
        <v>9478.5990110249986</v>
      </c>
      <c r="G38" s="52">
        <f>F38*I12</f>
        <v>13793.64551094078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'[1]Ж-6'!$E$50</f>
        <v>0</v>
      </c>
      <c r="E39" s="9">
        <f>'[3]6'!$E$49</f>
        <v>0</v>
      </c>
      <c r="F39" s="9">
        <f t="shared" si="0"/>
        <v>0</v>
      </c>
      <c r="G39" s="52">
        <f>F39*I12</f>
        <v>0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'[1]Ж-6'!$E$51</f>
        <v>0</v>
      </c>
      <c r="E40" s="9">
        <f>'[3]6'!$E$50</f>
        <v>0</v>
      </c>
      <c r="F40" s="9">
        <f t="shared" si="0"/>
        <v>0</v>
      </c>
      <c r="G40" s="52">
        <f>F40*I12</f>
        <v>0</v>
      </c>
      <c r="H40" s="76">
        <f>F40+F41+F55+F56+F57+F58</f>
        <v>959.40552902473621</v>
      </c>
      <c r="I40" s="76">
        <f>G40+G41+G55+G56+G57+G58</f>
        <v>1396.1662217392136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'[1]Ж-6'!$E$52</f>
        <v>0</v>
      </c>
      <c r="E41" s="9">
        <f>'[3]6'!$E$51</f>
        <v>0</v>
      </c>
      <c r="F41" s="9">
        <f t="shared" si="0"/>
        <v>0</v>
      </c>
      <c r="G41" s="52">
        <f>F41*I12</f>
        <v>0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'[3]6'!$E$52</f>
        <v>2822.3541187020601</v>
      </c>
      <c r="F42" s="9">
        <f t="shared" si="0"/>
        <v>1881.5694124680401</v>
      </c>
      <c r="G42" s="52">
        <f>F42*I12</f>
        <v>2738.1368754628515</v>
      </c>
      <c r="H42" s="76">
        <f>F42</f>
        <v>1881.5694124680401</v>
      </c>
      <c r="I42" s="76">
        <f>G42</f>
        <v>2738.1368754628515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'[1]Ж-6'!$E$53</f>
        <v>6015.4945866535554</v>
      </c>
      <c r="E43" s="9">
        <f>'[3]6'!$E$53</f>
        <v>2106.3581201038264</v>
      </c>
      <c r="F43" s="9">
        <f t="shared" si="0"/>
        <v>3409.4036089537358</v>
      </c>
      <c r="G43" s="52">
        <f>F43*I12</f>
        <v>4961.5037761307785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'[1]Ж-6'!$E$54</f>
        <v>53970.045304343337</v>
      </c>
      <c r="E44" s="9">
        <f>'[3]6'!$E$54</f>
        <v>20210.259148117799</v>
      </c>
      <c r="F44" s="9">
        <f t="shared" si="0"/>
        <v>31463.521200192976</v>
      </c>
      <c r="G44" s="52">
        <f>F44*I12</f>
        <v>45787.004752140085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'[1]Ж-6'!$E$55</f>
        <v>1478.346148382863</v>
      </c>
      <c r="E45" s="9">
        <f>'[3]6'!$E$55</f>
        <v>2952.5275710213223</v>
      </c>
      <c r="F45" s="9">
        <f t="shared" si="0"/>
        <v>2461.133763475169</v>
      </c>
      <c r="G45" s="52">
        <f>F45*I12</f>
        <v>3581.5426571899025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'[1]Ж-6'!$E$56</f>
        <v>2031.6723721234994</v>
      </c>
      <c r="E46" s="9">
        <f>'[3]6'!$E$56</f>
        <v>2028.8106072243781</v>
      </c>
      <c r="F46" s="9">
        <f t="shared" si="0"/>
        <v>2029.7645288574186</v>
      </c>
      <c r="G46" s="52">
        <f>F46*I12</f>
        <v>2953.7964786964149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'[1]Ж-6'!$E$57</f>
        <v>3997.7811336550617</v>
      </c>
      <c r="E47" s="9">
        <f>'[3]6'!$E$57</f>
        <v>1497.0562331939086</v>
      </c>
      <c r="F47" s="9">
        <f t="shared" si="0"/>
        <v>2330.631200014293</v>
      </c>
      <c r="G47" s="52">
        <f>F47*I12</f>
        <v>3391.6299816400042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'[1]Ж-6'!$E$58</f>
        <v>3103.9439018553517</v>
      </c>
      <c r="E48" s="9">
        <f>'[3]6'!$E$58</f>
        <v>1086.862825298778</v>
      </c>
      <c r="F48" s="9">
        <f t="shared" si="0"/>
        <v>1759.2231841509692</v>
      </c>
      <c r="G48" s="52">
        <f>F48*I12</f>
        <v>2560.0936328862454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'[1]Ж-6'!$E$59</f>
        <v>0</v>
      </c>
      <c r="E49" s="9">
        <f>'[3]6'!$E$59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'[1]Ж-6'!$E$60</f>
        <v>0</v>
      </c>
      <c r="E50" s="9">
        <f>'[3]6'!$E$60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'[1]Ж-6'!$E$61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'[1]Ж-6'!$E$65</f>
        <v>0</v>
      </c>
      <c r="E52" s="9">
        <f>'[3]6'!$E$61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'[1]Ж-6'!$E$64</f>
        <v>0</v>
      </c>
      <c r="E53" s="9">
        <f>'[3]6'!$E$62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'[1]Ж-6'!$E$63</f>
        <v>0</v>
      </c>
      <c r="E54" s="9">
        <f>'[3]6'!$E$63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'[1]Ж-6'!$E$69</f>
        <v>0</v>
      </c>
      <c r="E55" s="9">
        <f>'[3]6'!$E$64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'[1]Ж-6'!$E$68</f>
        <v>0</v>
      </c>
      <c r="E56" s="9">
        <f>'[3]6'!$E$65</f>
        <v>687.37556809145156</v>
      </c>
      <c r="F56" s="9">
        <f t="shared" si="0"/>
        <v>458.25037872763437</v>
      </c>
      <c r="G56" s="52">
        <f>F56*I12</f>
        <v>666.86472041608295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'[1]Ж-6'!$E$66</f>
        <v>0</v>
      </c>
      <c r="E57" s="9">
        <f>'[3]6'!$E$66</f>
        <v>541.58088212739892</v>
      </c>
      <c r="F57" s="9">
        <f t="shared" si="0"/>
        <v>361.05392141826593</v>
      </c>
      <c r="G57" s="52">
        <f>F57*I12</f>
        <v>525.42045470916844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'[1]Ж-6'!$E$67</f>
        <v>0</v>
      </c>
      <c r="E58" s="9">
        <f>'[3]6'!$E$67</f>
        <v>210.1518433182539</v>
      </c>
      <c r="F58" s="9">
        <f t="shared" si="0"/>
        <v>140.10122887883594</v>
      </c>
      <c r="G58" s="52">
        <f>F58*I12</f>
        <v>203.88104661396204</v>
      </c>
      <c r="H58" s="79"/>
      <c r="I58" s="79"/>
      <c r="J58" s="6"/>
    </row>
    <row r="59" spans="1:10" ht="15.75" customHeight="1">
      <c r="A59" s="7" t="s">
        <v>100</v>
      </c>
      <c r="B59" s="8" t="s">
        <v>157</v>
      </c>
      <c r="C59" s="8"/>
      <c r="D59" s="9">
        <f>'[1]Ж-6'!$E$71</f>
        <v>13105.388458996149</v>
      </c>
      <c r="E59" s="9">
        <f>'[3]6'!$E$68</f>
        <v>15514.305235756699</v>
      </c>
      <c r="F59" s="9">
        <f>E59</f>
        <v>15514.305235756699</v>
      </c>
      <c r="G59" s="54">
        <v>0</v>
      </c>
      <c r="H59" s="76"/>
      <c r="I59" s="79"/>
      <c r="J59" s="6"/>
    </row>
    <row r="60" spans="1:10" ht="15">
      <c r="A60" s="35" t="s">
        <v>101</v>
      </c>
      <c r="B60" s="8" t="s">
        <v>228</v>
      </c>
      <c r="C60" s="11"/>
      <c r="D60" s="12">
        <f>'[1]Ж-6'!$E$72</f>
        <v>1662.5713218014203</v>
      </c>
      <c r="E60" s="12">
        <v>0</v>
      </c>
      <c r="F60" s="12">
        <v>0</v>
      </c>
      <c r="G60" s="52">
        <v>0</v>
      </c>
      <c r="H60" s="76"/>
      <c r="I60" s="76"/>
      <c r="J60" s="6"/>
    </row>
    <row r="61" spans="1:10" ht="15">
      <c r="A61" s="38" t="s">
        <v>102</v>
      </c>
      <c r="B61" s="8" t="s">
        <v>240</v>
      </c>
      <c r="C61" s="13"/>
      <c r="D61" s="14">
        <f>'[1]Ж-6'!$E$73</f>
        <v>666.85996263049685</v>
      </c>
      <c r="E61" s="14">
        <v>0</v>
      </c>
      <c r="F61" s="14">
        <v>0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229</v>
      </c>
      <c r="C62" s="29"/>
      <c r="D62" s="14">
        <f>'[1]Ж-6'!$E$74</f>
        <v>937.23992526099482</v>
      </c>
      <c r="E62" s="14">
        <v>0</v>
      </c>
      <c r="F62" s="14">
        <v>0</v>
      </c>
      <c r="G62" s="55">
        <v>0</v>
      </c>
      <c r="H62" s="79"/>
      <c r="I62" s="79"/>
      <c r="J62" s="6"/>
    </row>
    <row r="63" spans="1:10" ht="15">
      <c r="A63" s="38" t="s">
        <v>115</v>
      </c>
      <c r="B63" s="8" t="s">
        <v>241</v>
      </c>
      <c r="C63" s="29"/>
      <c r="D63" s="14">
        <f>'[1]Ж-6'!$E$75</f>
        <v>2364.0106141888309</v>
      </c>
      <c r="E63" s="14">
        <v>0</v>
      </c>
      <c r="F63" s="14">
        <v>0</v>
      </c>
      <c r="G63" s="55">
        <v>6385.49</v>
      </c>
      <c r="H63" s="79"/>
      <c r="I63" s="76"/>
      <c r="J63" s="6"/>
    </row>
    <row r="64" spans="1:10" ht="15">
      <c r="A64" s="38" t="s">
        <v>116</v>
      </c>
      <c r="B64" s="8" t="s">
        <v>242</v>
      </c>
      <c r="C64" s="29"/>
      <c r="D64" s="14">
        <f>'[1]Ж-6'!$E$76</f>
        <v>847.68316263049689</v>
      </c>
      <c r="E64" s="14">
        <v>0</v>
      </c>
      <c r="F64" s="14">
        <v>0</v>
      </c>
      <c r="G64" s="52">
        <v>1164.3499999999999</v>
      </c>
      <c r="H64" s="79"/>
      <c r="I64" s="79"/>
      <c r="J64" s="6"/>
    </row>
    <row r="65" spans="1:10" ht="15">
      <c r="A65" s="38" t="s">
        <v>168</v>
      </c>
      <c r="B65" s="8" t="s">
        <v>57</v>
      </c>
      <c r="C65" s="29"/>
      <c r="D65" s="14">
        <v>0</v>
      </c>
      <c r="E65" s="14">
        <f>'[3]6'!$E$69</f>
        <v>13629.32927347736</v>
      </c>
      <c r="F65" s="14">
        <f>E65</f>
        <v>13629.32927347736</v>
      </c>
      <c r="G65" s="52">
        <v>12075</v>
      </c>
      <c r="H65" s="79"/>
      <c r="I65" s="79"/>
      <c r="J65" s="6"/>
    </row>
    <row r="66" spans="1:10" ht="15">
      <c r="A66" s="38" t="s">
        <v>171</v>
      </c>
      <c r="B66" s="8" t="s">
        <v>254</v>
      </c>
      <c r="C66" s="29"/>
      <c r="D66" s="14">
        <v>0</v>
      </c>
      <c r="E66" s="14">
        <f>'[3]6'!$E$70</f>
        <v>3610.3779723809848</v>
      </c>
      <c r="F66" s="14">
        <v>0</v>
      </c>
      <c r="G66" s="55">
        <v>8162</v>
      </c>
      <c r="H66" s="78"/>
      <c r="I66" s="78"/>
      <c r="J66" s="6"/>
    </row>
    <row r="67" spans="1:10" ht="15">
      <c r="A67" s="38" t="s">
        <v>172</v>
      </c>
      <c r="B67" s="8" t="s">
        <v>183</v>
      </c>
      <c r="C67" s="29"/>
      <c r="D67" s="14">
        <v>0</v>
      </c>
      <c r="E67" s="14">
        <f>'[3]6'!$E$71</f>
        <v>10047.908793985162</v>
      </c>
      <c r="F67" s="14">
        <v>0</v>
      </c>
      <c r="G67" s="52">
        <v>7238</v>
      </c>
      <c r="H67" s="79"/>
      <c r="I67" s="79"/>
      <c r="J67" s="6"/>
    </row>
    <row r="68" spans="1:10" ht="15">
      <c r="A68" s="38" t="s">
        <v>185</v>
      </c>
      <c r="B68" s="8" t="s">
        <v>293</v>
      </c>
      <c r="C68" s="29"/>
      <c r="D68" s="14">
        <v>0</v>
      </c>
      <c r="E68" s="14">
        <v>0</v>
      </c>
      <c r="F68" s="14">
        <v>0</v>
      </c>
      <c r="G68" s="52">
        <v>5231.0200000000004</v>
      </c>
      <c r="H68" s="79"/>
      <c r="I68" s="79"/>
      <c r="J68" s="6"/>
    </row>
    <row r="69" spans="1:10" ht="15">
      <c r="A69" s="38" t="s">
        <v>271</v>
      </c>
      <c r="B69" s="8" t="s">
        <v>292</v>
      </c>
      <c r="C69" s="29"/>
      <c r="D69" s="14">
        <v>0</v>
      </c>
      <c r="E69" s="14">
        <v>0</v>
      </c>
      <c r="F69" s="14">
        <v>0</v>
      </c>
      <c r="G69" s="52">
        <v>75.8</v>
      </c>
      <c r="H69" s="79"/>
      <c r="I69" s="79"/>
      <c r="J69" s="6"/>
    </row>
    <row r="70" spans="1:10" ht="15">
      <c r="A70" s="38" t="s">
        <v>272</v>
      </c>
      <c r="B70" s="8" t="s">
        <v>291</v>
      </c>
      <c r="C70" s="29"/>
      <c r="D70" s="14">
        <v>0</v>
      </c>
      <c r="E70" s="14">
        <v>0</v>
      </c>
      <c r="F70" s="14">
        <v>0</v>
      </c>
      <c r="G70" s="52">
        <v>1124.8</v>
      </c>
      <c r="H70" s="76">
        <f>SUM(H13:H69)</f>
        <v>175195.85269667197</v>
      </c>
      <c r="I70" s="76">
        <f>SUM(I13:I69)</f>
        <v>253997.63000000003</v>
      </c>
      <c r="J70" s="6"/>
    </row>
    <row r="71" spans="1:10">
      <c r="A71" s="125"/>
      <c r="B71" s="125"/>
      <c r="C71" s="125"/>
      <c r="D71" s="125"/>
      <c r="E71" s="125"/>
      <c r="F71" s="125"/>
    </row>
    <row r="72" spans="1:10">
      <c r="A72" s="40"/>
      <c r="B72" s="8" t="s">
        <v>183</v>
      </c>
      <c r="C72" s="40"/>
      <c r="D72" s="43">
        <f>E67</f>
        <v>10047.908793985162</v>
      </c>
      <c r="E72" s="18" t="s">
        <v>236</v>
      </c>
      <c r="F72" s="40"/>
    </row>
    <row r="73" spans="1:10" ht="15.75" customHeight="1">
      <c r="B73" s="8" t="s">
        <v>254</v>
      </c>
      <c r="C73" s="19"/>
      <c r="D73" s="44">
        <f>E66</f>
        <v>3610.3779723809848</v>
      </c>
      <c r="E73" s="18" t="s">
        <v>236</v>
      </c>
      <c r="F73" s="18"/>
    </row>
    <row r="74" spans="1:10" ht="15.75" customHeight="1">
      <c r="B74" s="8" t="s">
        <v>157</v>
      </c>
      <c r="C74" s="29"/>
      <c r="D74" s="14">
        <f t="shared" ref="D74:D79" si="1">D59</f>
        <v>13105.388458996149</v>
      </c>
      <c r="E74" s="18" t="s">
        <v>249</v>
      </c>
      <c r="F74" s="18"/>
    </row>
    <row r="75" spans="1:10" ht="15.75" customHeight="1">
      <c r="B75" s="8" t="s">
        <v>228</v>
      </c>
      <c r="C75" s="29"/>
      <c r="D75" s="14">
        <f t="shared" si="1"/>
        <v>1662.5713218014203</v>
      </c>
      <c r="E75" s="18" t="s">
        <v>259</v>
      </c>
      <c r="F75" s="18"/>
    </row>
    <row r="76" spans="1:10" ht="15.75" customHeight="1">
      <c r="B76" s="8" t="s">
        <v>240</v>
      </c>
      <c r="C76" s="29"/>
      <c r="D76" s="14">
        <f t="shared" si="1"/>
        <v>666.85996263049685</v>
      </c>
      <c r="E76" s="18" t="s">
        <v>259</v>
      </c>
      <c r="F76" s="18"/>
    </row>
    <row r="77" spans="1:10" ht="15.75" customHeight="1">
      <c r="B77" s="8" t="s">
        <v>229</v>
      </c>
      <c r="C77" s="29"/>
      <c r="D77" s="14">
        <f t="shared" si="1"/>
        <v>937.23992526099482</v>
      </c>
      <c r="E77" s="18" t="s">
        <v>259</v>
      </c>
      <c r="F77" s="18"/>
    </row>
    <row r="78" spans="1:10" ht="15.75" customHeight="1">
      <c r="B78" s="11" t="s">
        <v>241</v>
      </c>
      <c r="C78" s="29"/>
      <c r="D78" s="37">
        <f t="shared" si="1"/>
        <v>2364.0106141888309</v>
      </c>
      <c r="E78" s="18" t="s">
        <v>259</v>
      </c>
      <c r="F78" s="18"/>
    </row>
    <row r="79" spans="1:10">
      <c r="B79" s="13" t="s">
        <v>242</v>
      </c>
      <c r="C79" s="13"/>
      <c r="D79" s="14">
        <f t="shared" si="1"/>
        <v>847.68316263049689</v>
      </c>
      <c r="E79" s="18" t="s">
        <v>259</v>
      </c>
      <c r="F79" s="18"/>
    </row>
    <row r="80" spans="1:10">
      <c r="B80" s="29"/>
      <c r="C80" s="29"/>
      <c r="D80" s="30"/>
      <c r="E80" s="18"/>
      <c r="F80" s="18"/>
    </row>
    <row r="81" spans="4:4">
      <c r="D81" s="2" t="s">
        <v>126</v>
      </c>
    </row>
  </sheetData>
  <mergeCells count="11">
    <mergeCell ref="G10:G11"/>
    <mergeCell ref="A71:F71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4" orientation="portrait" r:id="rId1"/>
  <colBreaks count="1" manualBreakCount="1">
    <brk id="7" max="8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71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7109375" style="2" customWidth="1"/>
    <col min="8" max="8" width="16" style="2" customWidth="1"/>
    <col min="9" max="9" width="12.5703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262</v>
      </c>
      <c r="E6" s="28"/>
      <c r="F6" s="28"/>
    </row>
    <row r="7" spans="1:10">
      <c r="A7" s="27" t="s">
        <v>260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261</v>
      </c>
      <c r="E9" s="26">
        <f>[1]ТАРИФ.!$X$21</f>
        <v>1323.2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SUM(D13:D63)</f>
        <v>210380.90410072225</v>
      </c>
      <c r="E12" s="23">
        <f>SUM(E13:E63)</f>
        <v>167162.37170835308</v>
      </c>
      <c r="F12" s="23">
        <f>SUM(F13:F63)</f>
        <v>177963.291409634</v>
      </c>
      <c r="G12" s="53">
        <f>SUM(G13:G64)</f>
        <v>222766.87000000002</v>
      </c>
      <c r="H12" s="51">
        <v>222766.87</v>
      </c>
      <c r="I12" s="51">
        <f>(H12-G60-G61-G62-G63-G64)/(F12-F60-F61-F62-F63-F64)</f>
        <v>1.3513025547096367</v>
      </c>
    </row>
    <row r="13" spans="1:10" ht="15">
      <c r="A13" s="7">
        <v>1</v>
      </c>
      <c r="B13" s="8" t="s">
        <v>6</v>
      </c>
      <c r="C13" s="8"/>
      <c r="D13" s="9">
        <f>'[1]Ж-7'!$E$23</f>
        <v>41146.079884613617</v>
      </c>
      <c r="E13" s="9">
        <f>'[3]7'!$E$23</f>
        <v>39480.254486360878</v>
      </c>
      <c r="F13" s="9">
        <f>(E13/12*8)+(D13/12*4)</f>
        <v>40035.529619111789</v>
      </c>
      <c r="G13" s="52">
        <f>F13*I12</f>
        <v>54100.113453459089</v>
      </c>
      <c r="H13" s="76">
        <f>F13</f>
        <v>40035.529619111789</v>
      </c>
      <c r="I13" s="76">
        <f>G13</f>
        <v>54100.113453459089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'[1]Ж-7'!$E$25</f>
        <v>0</v>
      </c>
      <c r="E14" s="9">
        <f>'[3]7'!$E$24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435.28595603529828</v>
      </c>
      <c r="I14" s="76">
        <f>G14+G15</f>
        <v>588.20302441972512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'[1]Ж-7'!$E$26</f>
        <v>942.22906810589473</v>
      </c>
      <c r="E15" s="9">
        <f>'[3]7'!$E$25</f>
        <v>181.81440000000001</v>
      </c>
      <c r="F15" s="9">
        <f t="shared" si="0"/>
        <v>435.28595603529828</v>
      </c>
      <c r="G15" s="52">
        <f>F15*I12</f>
        <v>588.20302441972512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'[1]Ж-7'!$E$27</f>
        <v>235.76400000000001</v>
      </c>
      <c r="E16" s="9">
        <f>'[3]7'!$E$26</f>
        <v>0</v>
      </c>
      <c r="F16" s="9">
        <f t="shared" si="0"/>
        <v>78.588000000000008</v>
      </c>
      <c r="G16" s="52">
        <f>F16*I12</f>
        <v>106.19616516952094</v>
      </c>
      <c r="H16" s="76">
        <f>F16+F43+F44+F45+F46+F47+F48+F49+F50+F51</f>
        <v>43532.265485644566</v>
      </c>
      <c r="I16" s="76">
        <f>G16+G43+G44+G45+G46+G47+G48+G49+G50+G51</f>
        <v>58825.261563049644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'[1]Ж-7'!$E$28</f>
        <v>445.02038351227475</v>
      </c>
      <c r="E17" s="9">
        <f>'[3]7'!$E$27</f>
        <v>0</v>
      </c>
      <c r="F17" s="9">
        <f t="shared" si="0"/>
        <v>148.34012783742492</v>
      </c>
      <c r="G17" s="52">
        <f>F17*I12</f>
        <v>200.45239371266638</v>
      </c>
      <c r="H17" s="76">
        <f>F17+F18+F19+F20+F21+F22+F23+F24+F60</f>
        <v>39309.684498185998</v>
      </c>
      <c r="I17" s="76">
        <f>G17+G18+G19+G20+G21+G22+G23+G24+G60</f>
        <v>34411.056787605419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'[1]Ж-7'!$E$29</f>
        <v>1335.0611505368224</v>
      </c>
      <c r="E18" s="9">
        <f>'[3]7'!$E$28</f>
        <v>0</v>
      </c>
      <c r="F18" s="9">
        <f t="shared" si="0"/>
        <v>445.02038351227412</v>
      </c>
      <c r="G18" s="52">
        <f>F18*I12</f>
        <v>601.35718113799828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'[1]Ж-7'!$E$30</f>
        <v>599.66717004825989</v>
      </c>
      <c r="E19" s="9">
        <f>'[3]7'!$E$29</f>
        <v>14437.46242435248</v>
      </c>
      <c r="F19" s="9">
        <f t="shared" si="0"/>
        <v>9824.8640062510731</v>
      </c>
      <c r="G19" s="52">
        <f>F19*I12</f>
        <v>13276.363831321831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'[1]Ж-7'!$E$31</f>
        <v>11348.019779562996</v>
      </c>
      <c r="E20" s="9">
        <f>'[3]7'!$E$30</f>
        <v>3792.5382889505854</v>
      </c>
      <c r="F20" s="9">
        <f t="shared" si="0"/>
        <v>6311.0321191547218</v>
      </c>
      <c r="G20" s="52">
        <f>F20*I12</f>
        <v>8528.1138254683483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'[1]Ж-7'!$E$32</f>
        <v>2136.0978408589203</v>
      </c>
      <c r="E21" s="9">
        <f>'[3]7'!$E$31</f>
        <v>0</v>
      </c>
      <c r="F21" s="9">
        <f t="shared" si="0"/>
        <v>712.03261361964007</v>
      </c>
      <c r="G21" s="52">
        <f>F21*I12</f>
        <v>962.17148982079925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'[1]Ж-7'!$E$33</f>
        <v>6520.4386592218461</v>
      </c>
      <c r="E22" s="9">
        <f>'[3]7'!$E$32</f>
        <v>1505.3481794296979</v>
      </c>
      <c r="F22" s="9">
        <f t="shared" si="0"/>
        <v>3177.0450060270809</v>
      </c>
      <c r="G22" s="52">
        <f>F22*I12</f>
        <v>4293.149033071888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'[1]Ж-7'!$E$34</f>
        <v>3260.2193296109258</v>
      </c>
      <c r="E23" s="9">
        <f>'[3]7'!$E$33</f>
        <v>752.67408971484952</v>
      </c>
      <c r="F23" s="9">
        <f t="shared" si="0"/>
        <v>1588.5225030135416</v>
      </c>
      <c r="G23" s="52">
        <f>F23*I12</f>
        <v>2146.5745165359453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'[1]Ж-7'!$E$35</f>
        <v>3260.2193296109258</v>
      </c>
      <c r="E24" s="9">
        <f>'[3]7'!$E$34</f>
        <v>752.67408971484952</v>
      </c>
      <c r="F24" s="9">
        <f t="shared" si="0"/>
        <v>1588.5225030135416</v>
      </c>
      <c r="G24" s="52">
        <f>F24*I12</f>
        <v>2146.5745165359453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'[1]Ж-7'!$E$36</f>
        <v>0</v>
      </c>
      <c r="E25" s="9">
        <f>'[3]7'!$E$35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F25+F26+F27+F28+F29+F30+F31+F32+F33+F34+F35+F36+F37+F38+F39+F52+F53+F54+F61+F62+F63+F64</f>
        <v>52255.015042918712</v>
      </c>
      <c r="I25" s="76">
        <f>G25+G26+G27+G28+G29+G30+G31+G32+G33+G34+G35+G36+G37+G38+G39+G52+G53+G54+G61+G62+G63+G64</f>
        <v>71605.175297135735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'[1]Ж-7'!$E$37</f>
        <v>10680.489204294587</v>
      </c>
      <c r="E26" s="9">
        <f>'[3]7'!$E$36</f>
        <v>0</v>
      </c>
      <c r="F26" s="9">
        <f t="shared" si="0"/>
        <v>3560.1630680981957</v>
      </c>
      <c r="G26" s="52">
        <f>F26*I12</f>
        <v>4810.8574491039899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'[1]Ж-7'!$E$38</f>
        <v>0</v>
      </c>
      <c r="E27" s="9">
        <f>'[3]7'!$E$37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'[1]Ж-7'!$E$39</f>
        <v>0</v>
      </c>
      <c r="E28" s="9">
        <f>'[3]7'!$E$38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'[1]Ж-7'!$E$40</f>
        <v>13350.611505368226</v>
      </c>
      <c r="E29" s="9">
        <f>'[3]7'!$E$39</f>
        <v>12103.886346395935</v>
      </c>
      <c r="F29" s="9">
        <f t="shared" si="0"/>
        <v>12519.461399386699</v>
      </c>
      <c r="G29" s="52">
        <f>F29*I12</f>
        <v>16917.580172579928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'[1]Ж-7'!$E$41</f>
        <v>2578.3373425315785</v>
      </c>
      <c r="E30" s="9">
        <f>'[3]7'!$E$40</f>
        <v>8741.6956946192986</v>
      </c>
      <c r="F30" s="9">
        <f t="shared" si="0"/>
        <v>6687.2429105900583</v>
      </c>
      <c r="G30" s="52">
        <f>F30*I12</f>
        <v>9036.4884290442515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'[1]Ж-7'!$E$42</f>
        <v>0</v>
      </c>
      <c r="E31" s="9">
        <f>'[3]7'!$E$41</f>
        <v>24207.77269279187</v>
      </c>
      <c r="F31" s="9">
        <f t="shared" si="0"/>
        <v>16138.515128527913</v>
      </c>
      <c r="G31" s="52">
        <f>F31*I12</f>
        <v>21808.016722399891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'[1]Ж-7'!$E$43</f>
        <v>0</v>
      </c>
      <c r="E32" s="9">
        <f>'[3]7'!$E$42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'[1]Ж-7'!$E$44</f>
        <v>0</v>
      </c>
      <c r="E33" s="9">
        <f>'[3]7'!$E$43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'[1]Ж-7'!$E$45</f>
        <v>0</v>
      </c>
      <c r="E34" s="9">
        <f>'[3]7'!$E$44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'[1]Ж-7'!$E$46</f>
        <v>338.6395991845273</v>
      </c>
      <c r="E35" s="9">
        <f>'[3]7'!$E$45</f>
        <v>242.07772692791869</v>
      </c>
      <c r="F35" s="9">
        <f t="shared" si="0"/>
        <v>274.26501768012156</v>
      </c>
      <c r="G35" s="52">
        <f>F35*I12</f>
        <v>370.61501905863196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'[1]Ж-7'!$E$47</f>
        <v>507.95939877679086</v>
      </c>
      <c r="E36" s="9">
        <f>'[3]7'!$E$46</f>
        <v>363.11659039187816</v>
      </c>
      <c r="F36" s="9">
        <f t="shared" si="0"/>
        <v>411.3975265201824</v>
      </c>
      <c r="G36" s="52">
        <f>F36*I12</f>
        <v>555.92252858794802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'[1]Ж-7'!$E$48</f>
        <v>370.22279790196922</v>
      </c>
      <c r="E37" s="9">
        <f>'[3]7'!$E$47</f>
        <v>564.84802949847654</v>
      </c>
      <c r="F37" s="9">
        <f t="shared" si="0"/>
        <v>499.97295229964072</v>
      </c>
      <c r="G37" s="52">
        <f>F37*I12</f>
        <v>675.61472772822378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'[1]Ж-7'!$E$49</f>
        <v>11703.384547817257</v>
      </c>
      <c r="E38" s="9">
        <f>'[3]7'!$E$48</f>
        <v>8351.681579013195</v>
      </c>
      <c r="F38" s="9">
        <f t="shared" si="0"/>
        <v>9468.915901947883</v>
      </c>
      <c r="G38" s="52">
        <f>F38*I12</f>
        <v>12795.370248632878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'[1]Ж-7'!$E$50</f>
        <v>0</v>
      </c>
      <c r="E39" s="9">
        <f>'[3]7'!$E$49</f>
        <v>0</v>
      </c>
      <c r="F39" s="9">
        <f t="shared" si="0"/>
        <v>0</v>
      </c>
      <c r="G39" s="52">
        <f>F39*I12</f>
        <v>0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'[1]Ж-7'!$E$51</f>
        <v>0</v>
      </c>
      <c r="E40" s="9">
        <f>'[3]7'!$E$50</f>
        <v>0</v>
      </c>
      <c r="F40" s="9">
        <f t="shared" si="0"/>
        <v>0</v>
      </c>
      <c r="G40" s="52">
        <f>F40*I12</f>
        <v>0</v>
      </c>
      <c r="H40" s="76">
        <f>F40+F41+F55+F56+F57+F58</f>
        <v>468.82409747890893</v>
      </c>
      <c r="I40" s="76">
        <f>G40+G41+G55+G56+G57+G58</f>
        <v>633.5232006326894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'[1]Ж-7'!$E$52</f>
        <v>0</v>
      </c>
      <c r="E41" s="9">
        <f>'[3]7'!$E$51</f>
        <v>0</v>
      </c>
      <c r="F41" s="9">
        <f t="shared" si="0"/>
        <v>0</v>
      </c>
      <c r="G41" s="52">
        <f>F41*I12</f>
        <v>0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'[3]7'!$E$52</f>
        <v>2890.03006538809</v>
      </c>
      <c r="F42" s="9">
        <f t="shared" si="0"/>
        <v>1926.6867102587266</v>
      </c>
      <c r="G42" s="52">
        <f>F42*I12</f>
        <v>2603.536673697723</v>
      </c>
      <c r="H42" s="76">
        <f>F42</f>
        <v>1926.6867102587266</v>
      </c>
      <c r="I42" s="76">
        <f>G42</f>
        <v>2603.536673697723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'[1]Ж-7'!$E$53</f>
        <v>6015.4945866535554</v>
      </c>
      <c r="E43" s="9">
        <f>'[3]7'!$E$53</f>
        <v>2106.3581201038264</v>
      </c>
      <c r="F43" s="9">
        <f t="shared" si="0"/>
        <v>3409.4036089537358</v>
      </c>
      <c r="G43" s="52">
        <f>F43*I12</f>
        <v>4607.1358068154386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'[1]Ж-7'!$E$54</f>
        <v>53970.045304343337</v>
      </c>
      <c r="E44" s="9">
        <f>'[3]7'!$E$54</f>
        <v>20210.259148117799</v>
      </c>
      <c r="F44" s="9">
        <f t="shared" si="0"/>
        <v>31463.521200192976</v>
      </c>
      <c r="G44" s="52">
        <f>F44*I12</f>
        <v>42516.736577981581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'[1]Ж-7'!$E$55</f>
        <v>1478.346148382863</v>
      </c>
      <c r="E45" s="9">
        <f>'[3]7'!$E$55</f>
        <v>2952.5275710213223</v>
      </c>
      <c r="F45" s="9">
        <f t="shared" si="0"/>
        <v>2461.133763475169</v>
      </c>
      <c r="G45" s="52">
        <f>F45*I12</f>
        <v>3325.7363420661386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'[1]Ж-7'!$E$56</f>
        <v>2031.6723721234994</v>
      </c>
      <c r="E46" s="9">
        <f>'[3]7'!$E$56</f>
        <v>2028.8106072243781</v>
      </c>
      <c r="F46" s="9">
        <f t="shared" si="0"/>
        <v>2029.7645288574186</v>
      </c>
      <c r="G46" s="52">
        <f>F46*I12</f>
        <v>2742.8259933040317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'[1]Ж-7'!$E$57</f>
        <v>3997.7811336550617</v>
      </c>
      <c r="E47" s="9">
        <f>'[3]7'!$E$57</f>
        <v>1497.0562331939086</v>
      </c>
      <c r="F47" s="9">
        <f t="shared" si="0"/>
        <v>2330.631200014293</v>
      </c>
      <c r="G47" s="52">
        <f>F47*I12</f>
        <v>3149.3878946653003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'[1]Ж-7'!$E$58</f>
        <v>3103.9439018553517</v>
      </c>
      <c r="E48" s="9">
        <f>'[3]7'!$E$58</f>
        <v>1086.862825298778</v>
      </c>
      <c r="F48" s="9">
        <f t="shared" si="0"/>
        <v>1759.2231841509692</v>
      </c>
      <c r="G48" s="52">
        <f>F48*I12</f>
        <v>2377.2427830476263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'[1]Ж-7'!$E$59</f>
        <v>0</v>
      </c>
      <c r="E49" s="9">
        <f>'[3]7'!$E$59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'[1]Ж-7'!$E$60</f>
        <v>0</v>
      </c>
      <c r="E50" s="9">
        <f>'[3]7'!$E$60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'[1]Ж-7'!$E$61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'[1]Ж-7'!$E$65</f>
        <v>0</v>
      </c>
      <c r="E52" s="9">
        <f>'[3]7'!$E$61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'[1]Ж-7'!$E$64</f>
        <v>0</v>
      </c>
      <c r="E53" s="9">
        <f>'[3]7'!$E$62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'[1]Ж-7'!$D$63:$E$63</f>
        <v>0</v>
      </c>
      <c r="E54" s="9">
        <f>'[3]7'!$E$63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'[1]Ж-7'!$E$69</f>
        <v>0</v>
      </c>
      <c r="E55" s="9">
        <f>'[3]7'!$E$64</f>
        <v>0</v>
      </c>
      <c r="F55" s="9">
        <f t="shared" si="0"/>
        <v>0</v>
      </c>
      <c r="G55" s="52">
        <f>F55*I12</f>
        <v>0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'[1]Ж-7'!$E$68</f>
        <v>0</v>
      </c>
      <c r="E56" s="9">
        <f>'[3]7'!$E$65</f>
        <v>0</v>
      </c>
      <c r="F56" s="9">
        <f t="shared" si="0"/>
        <v>0</v>
      </c>
      <c r="G56" s="52">
        <f>F56*I12</f>
        <v>0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'[1]Ж-7'!$E$66</f>
        <v>0</v>
      </c>
      <c r="E57" s="9">
        <f>'[3]7'!$E$66</f>
        <v>541.58088212739892</v>
      </c>
      <c r="F57" s="9">
        <f t="shared" si="0"/>
        <v>361.05392141826593</v>
      </c>
      <c r="G57" s="52">
        <f>F57*I12</f>
        <v>487.89308640043515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'[1]Ж-7'!$E$67</f>
        <v>0</v>
      </c>
      <c r="E58" s="9">
        <f>'[3]7'!$E$67</f>
        <v>161.65526409096452</v>
      </c>
      <c r="F58" s="9">
        <f t="shared" si="0"/>
        <v>107.77017606064301</v>
      </c>
      <c r="G58" s="52">
        <f>F58*I12</f>
        <v>145.63011423225421</v>
      </c>
      <c r="H58" s="79"/>
      <c r="I58" s="79"/>
      <c r="J58" s="6"/>
    </row>
    <row r="59" spans="1:10" ht="15.75" customHeight="1">
      <c r="A59" s="7" t="s">
        <v>100</v>
      </c>
      <c r="B59" s="8" t="s">
        <v>227</v>
      </c>
      <c r="C59" s="8"/>
      <c r="D59" s="9">
        <f>'[1]Ж-7'!$E$71</f>
        <v>243.36906364881224</v>
      </c>
      <c r="E59" s="9">
        <v>0</v>
      </c>
      <c r="F59" s="9">
        <f>E59</f>
        <v>0</v>
      </c>
      <c r="G59" s="54">
        <v>0</v>
      </c>
      <c r="H59" s="76"/>
      <c r="I59" s="79"/>
      <c r="J59" s="6"/>
    </row>
    <row r="60" spans="1:10" ht="22.5">
      <c r="A60" s="35" t="s">
        <v>101</v>
      </c>
      <c r="B60" s="8" t="s">
        <v>157</v>
      </c>
      <c r="C60" s="11"/>
      <c r="D60" s="12">
        <f>'[1]Ж-7'!$E$72</f>
        <v>26210.776917992294</v>
      </c>
      <c r="E60" s="12">
        <f>'[3]7'!$E$68</f>
        <v>15514.305235756699</v>
      </c>
      <c r="F60" s="12">
        <f>E60</f>
        <v>15514.305235756699</v>
      </c>
      <c r="G60" s="54">
        <v>2256.3000000000002</v>
      </c>
      <c r="H60" s="76"/>
      <c r="I60" s="76"/>
      <c r="J60" s="6"/>
    </row>
    <row r="61" spans="1:10" ht="15">
      <c r="A61" s="38" t="s">
        <v>102</v>
      </c>
      <c r="B61" s="8" t="s">
        <v>263</v>
      </c>
      <c r="C61" s="13"/>
      <c r="D61" s="14">
        <f>'[1]Ж-7'!$E$73</f>
        <v>1572.1680196093396</v>
      </c>
      <c r="E61" s="14">
        <v>0</v>
      </c>
      <c r="F61" s="14">
        <v>0</v>
      </c>
      <c r="G61" s="55">
        <v>1935.52</v>
      </c>
      <c r="H61" s="76"/>
      <c r="I61" s="76"/>
      <c r="J61" s="6"/>
    </row>
    <row r="62" spans="1:10" ht="15">
      <c r="A62" s="38" t="s">
        <v>107</v>
      </c>
      <c r="B62" s="8" t="s">
        <v>264</v>
      </c>
      <c r="C62" s="29"/>
      <c r="D62" s="14">
        <f>'[1]Ж-7'!$E$74</f>
        <v>998.84566090070916</v>
      </c>
      <c r="E62" s="14">
        <v>0</v>
      </c>
      <c r="F62" s="14">
        <v>0</v>
      </c>
      <c r="G62" s="55">
        <v>0</v>
      </c>
      <c r="H62" s="79"/>
      <c r="I62" s="79"/>
      <c r="J62" s="6"/>
    </row>
    <row r="63" spans="1:10" ht="15">
      <c r="A63" s="38" t="s">
        <v>115</v>
      </c>
      <c r="B63" s="8" t="s">
        <v>234</v>
      </c>
      <c r="C63" s="29"/>
      <c r="D63" s="14">
        <v>0</v>
      </c>
      <c r="E63" s="14">
        <f>'[3]7'!$E$69</f>
        <v>2695.0811378680214</v>
      </c>
      <c r="F63" s="14">
        <f>E63</f>
        <v>2695.0811378680214</v>
      </c>
      <c r="G63" s="55">
        <v>620.04</v>
      </c>
      <c r="H63" s="79"/>
      <c r="I63" s="76"/>
      <c r="J63" s="6"/>
    </row>
    <row r="64" spans="1:10" ht="15">
      <c r="A64" s="38" t="s">
        <v>115</v>
      </c>
      <c r="B64" s="8" t="s">
        <v>294</v>
      </c>
      <c r="C64" s="29"/>
      <c r="D64" s="14">
        <v>0</v>
      </c>
      <c r="E64" s="14">
        <v>0</v>
      </c>
      <c r="F64" s="14">
        <v>0</v>
      </c>
      <c r="G64" s="55">
        <v>2079.15</v>
      </c>
      <c r="H64" s="76">
        <f>SUM(H13:H63)</f>
        <v>177963.29140963397</v>
      </c>
      <c r="I64" s="76">
        <f>SUM(I13:I63)</f>
        <v>222766.87000000005</v>
      </c>
      <c r="J64" s="6"/>
    </row>
    <row r="65" spans="1:9" ht="15">
      <c r="A65" s="125"/>
      <c r="B65" s="125"/>
      <c r="C65" s="125"/>
      <c r="D65" s="125"/>
      <c r="E65" s="125"/>
      <c r="F65" s="125"/>
      <c r="G65" s="56"/>
      <c r="H65" s="6"/>
      <c r="I65" s="6"/>
    </row>
    <row r="66" spans="1:9" ht="15">
      <c r="A66" s="40"/>
      <c r="B66" s="8" t="s">
        <v>227</v>
      </c>
      <c r="C66" s="42"/>
      <c r="D66" s="43">
        <f>D59</f>
        <v>243.36906364881224</v>
      </c>
      <c r="E66" s="18" t="s">
        <v>153</v>
      </c>
      <c r="F66" s="40"/>
      <c r="G66" s="63"/>
      <c r="H66" s="6"/>
      <c r="I66" s="6"/>
    </row>
    <row r="67" spans="1:9" ht="22.5">
      <c r="A67" s="40"/>
      <c r="B67" s="13" t="s">
        <v>157</v>
      </c>
      <c r="C67" s="42"/>
      <c r="D67" s="43">
        <f>D60</f>
        <v>26210.776917992294</v>
      </c>
      <c r="E67" s="18" t="s">
        <v>153</v>
      </c>
      <c r="F67" s="40"/>
      <c r="G67" s="63"/>
    </row>
    <row r="68" spans="1:9" ht="15.75" customHeight="1">
      <c r="B68" s="45" t="s">
        <v>263</v>
      </c>
      <c r="C68" s="46"/>
      <c r="D68" s="44">
        <f>D61</f>
        <v>1572.1680196093396</v>
      </c>
      <c r="E68" s="18" t="s">
        <v>153</v>
      </c>
      <c r="F68" s="18"/>
      <c r="G68" s="63"/>
      <c r="H68" s="6"/>
      <c r="I68" s="6"/>
    </row>
    <row r="69" spans="1:9" ht="15.75" customHeight="1">
      <c r="B69" s="8" t="s">
        <v>264</v>
      </c>
      <c r="C69" s="29"/>
      <c r="D69" s="14">
        <f>D62</f>
        <v>998.84566090070916</v>
      </c>
      <c r="E69" s="18" t="s">
        <v>153</v>
      </c>
      <c r="F69" s="18"/>
      <c r="G69" s="63"/>
      <c r="H69" s="6"/>
      <c r="I69" s="6"/>
    </row>
    <row r="70" spans="1:9" ht="15">
      <c r="B70" s="29"/>
      <c r="C70" s="29"/>
      <c r="D70" s="30"/>
      <c r="E70" s="18"/>
      <c r="F70" s="18"/>
      <c r="G70" s="63"/>
      <c r="H70" s="6"/>
      <c r="I70" s="6"/>
    </row>
    <row r="71" spans="1:9" ht="15">
      <c r="D71" s="2" t="s">
        <v>126</v>
      </c>
      <c r="G71" s="63"/>
      <c r="H71" s="6"/>
      <c r="I71" s="6"/>
    </row>
  </sheetData>
  <mergeCells count="11">
    <mergeCell ref="G10:G11"/>
    <mergeCell ref="A65:F65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6" orientation="portrait" r:id="rId1"/>
  <colBreaks count="1" manualBreakCount="1">
    <brk id="7" max="7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81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7109375" style="2" customWidth="1"/>
    <col min="8" max="8" width="16.5703125" style="2" customWidth="1"/>
    <col min="9" max="9" width="11.855468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267</v>
      </c>
      <c r="E6" s="28"/>
      <c r="F6" s="28"/>
    </row>
    <row r="7" spans="1:10">
      <c r="A7" s="27" t="s">
        <v>265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266</v>
      </c>
      <c r="E9" s="26">
        <f>[1]ТАРИФ.!$Y$21</f>
        <v>1285.5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SUM(D13:D70)</f>
        <v>201655.20928640894</v>
      </c>
      <c r="E12" s="23">
        <f>SUM(E13:E70)</f>
        <v>162967.43027688673</v>
      </c>
      <c r="F12" s="23">
        <f>SUM(F13:F70)</f>
        <v>173186.56942862636</v>
      </c>
      <c r="G12" s="53">
        <f>SUM(G13:G70)</f>
        <v>239170.56999999995</v>
      </c>
      <c r="H12" s="51">
        <v>239170.57</v>
      </c>
      <c r="I12" s="51">
        <f>(H12-G59-G60-G61-G62-G63-G64-G65-G66-G67-G68-G69-G70)/(F12-F59-F60-F61-F62-F63-F64-F65-F66-F67-F68-F69-F70)</f>
        <v>1.3747521304469779</v>
      </c>
    </row>
    <row r="13" spans="1:10" ht="15">
      <c r="A13" s="7">
        <v>1</v>
      </c>
      <c r="B13" s="8" t="s">
        <v>6</v>
      </c>
      <c r="C13" s="8"/>
      <c r="D13" s="9">
        <f>'[1]Ж-8'!$E$23</f>
        <v>39973.764881855212</v>
      </c>
      <c r="E13" s="9">
        <f>'[3]8'!$E$23</f>
        <v>39109.233761716285</v>
      </c>
      <c r="F13" s="9">
        <f>(E13/12*8)+(D13/12*4)</f>
        <v>39397.410801762591</v>
      </c>
      <c r="G13" s="52">
        <f>F13*I12</f>
        <v>54161.674433817898</v>
      </c>
      <c r="H13" s="76">
        <f>F13</f>
        <v>39397.410801762591</v>
      </c>
      <c r="I13" s="76">
        <f>G13</f>
        <v>54161.674433817898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'[1]Ж-8'!$E$25</f>
        <v>0</v>
      </c>
      <c r="E14" s="9">
        <f>'[3]8'!$E$24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435.28595603529828</v>
      </c>
      <c r="I14" s="76">
        <f>G14+G15</f>
        <v>598.41029541317585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'[1]Ж-8'!$E$26</f>
        <v>942.22906810589473</v>
      </c>
      <c r="E15" s="9">
        <f>'[3]8'!$E$25</f>
        <v>181.81440000000001</v>
      </c>
      <c r="F15" s="9">
        <f t="shared" si="0"/>
        <v>435.28595603529828</v>
      </c>
      <c r="G15" s="52">
        <f>F15*I12</f>
        <v>598.41029541317585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'[1]Ж-8'!$E$27</f>
        <v>235.76400000000001</v>
      </c>
      <c r="E16" s="9">
        <f>'[3]8'!$E$26</f>
        <v>0</v>
      </c>
      <c r="F16" s="9">
        <f t="shared" si="0"/>
        <v>78.588000000000008</v>
      </c>
      <c r="G16" s="52">
        <f>F16*I12</f>
        <v>108.03902042756711</v>
      </c>
      <c r="H16" s="76">
        <f>F16+F43+F44+F45+F46+F47+F48+F49+F50+F51</f>
        <v>43532.265485644566</v>
      </c>
      <c r="I16" s="76">
        <f>G16+G43+G44+G45+G46+G47+G48+G49+G50+G51</f>
        <v>59846.074719573306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'[1]Ж-8'!$E$28</f>
        <v>445.02038351227475</v>
      </c>
      <c r="E17" s="9">
        <f>'[3]8'!$E$27</f>
        <v>0</v>
      </c>
      <c r="F17" s="9">
        <f t="shared" si="0"/>
        <v>148.34012783742492</v>
      </c>
      <c r="G17" s="52">
        <f>F17*I12</f>
        <v>203.93090677527695</v>
      </c>
      <c r="H17" s="76">
        <f>F17+F18+F19+F20+F21+F22+F23+F24++F59+F60+F66+F67</f>
        <v>37066.437027319669</v>
      </c>
      <c r="I17" s="76">
        <f>G17+G18+G19+G20+G21+G22+G23+G24++G59+G60+G66+G67</f>
        <v>33201.437136338202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'[1]Ж-8'!$E$29</f>
        <v>1335.0611505368224</v>
      </c>
      <c r="E18" s="9">
        <f>'[3]8'!$E$28</f>
        <v>0</v>
      </c>
      <c r="F18" s="9">
        <f t="shared" si="0"/>
        <v>445.02038351227412</v>
      </c>
      <c r="G18" s="52">
        <f>F18*I12</f>
        <v>611.79272032583003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'[1]Ж-8'!$E$30</f>
        <v>599.66717004825989</v>
      </c>
      <c r="E19" s="9">
        <f>'[3]8'!$E$29</f>
        <v>14437.46242435248</v>
      </c>
      <c r="F19" s="9">
        <f t="shared" si="0"/>
        <v>9824.8640062510731</v>
      </c>
      <c r="G19" s="52">
        <f>F19*I12</f>
        <v>13506.752723945492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'[1]Ж-8'!$E$31</f>
        <v>3738.1712215031002</v>
      </c>
      <c r="E20" s="9">
        <f>'[3]8'!$E$30</f>
        <v>5861.195537469077</v>
      </c>
      <c r="F20" s="9">
        <f t="shared" si="0"/>
        <v>5153.520765480418</v>
      </c>
      <c r="G20" s="52">
        <f>F20*I12</f>
        <v>7084.8136516469449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'[1]Ж-8'!$E$32</f>
        <v>2136.0978408589203</v>
      </c>
      <c r="E21" s="9">
        <f>'[3]8'!$E$31</f>
        <v>0</v>
      </c>
      <c r="F21" s="9">
        <f t="shared" si="0"/>
        <v>712.03261361964007</v>
      </c>
      <c r="G21" s="52">
        <f>F21*I12</f>
        <v>978.86835252133005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'[1]Ж-8'!$E$33</f>
        <v>6520.4386592218461</v>
      </c>
      <c r="E22" s="9">
        <f>'[3]8'!$E$32</f>
        <v>1505.3481794296979</v>
      </c>
      <c r="F22" s="9">
        <f t="shared" si="0"/>
        <v>3177.0450060270809</v>
      </c>
      <c r="G22" s="52">
        <f>F22*I12</f>
        <v>4367.6493905616608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'[1]Ж-8'!$E$34</f>
        <v>3260.2193296109258</v>
      </c>
      <c r="E23" s="9">
        <f>'[3]8'!$E$33</f>
        <v>752.67408971484952</v>
      </c>
      <c r="F23" s="9">
        <f t="shared" si="0"/>
        <v>1588.5225030135416</v>
      </c>
      <c r="G23" s="52">
        <f>F23*I12</f>
        <v>2183.8246952808322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'[1]Ж-8'!$E$35</f>
        <v>3260.2193296109258</v>
      </c>
      <c r="E24" s="9">
        <f>'[3]8'!$E$34</f>
        <v>752.67408971484952</v>
      </c>
      <c r="F24" s="9">
        <f t="shared" si="0"/>
        <v>1588.5225030135416</v>
      </c>
      <c r="G24" s="52">
        <f>F24*I12</f>
        <v>2183.8246952808322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'[1]Ж-8'!$E$36</f>
        <v>0</v>
      </c>
      <c r="E25" s="9">
        <f>'[3]8'!$E$35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F25+F26+F27+F28+F29+F30+F31+F32+F33+F34+F35+F36+F37+F38+F39+F52+F53+F54+F61+F62+F63+F64+F65+F68+F69+F70</f>
        <v>49980.666018679949</v>
      </c>
      <c r="I25" s="76">
        <f>G25+G26+G27+G28+G29+G30+G31+G32+G33+G34+G35+G36+G37+G38+G39+G52+G53+G54+G61+G62+G63+G64+G65+G68+G69+G70</f>
        <v>87548.717938579823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'[1]Ж-8'!$E$37</f>
        <v>10680.489204294587</v>
      </c>
      <c r="E26" s="9">
        <f>'[3]8'!$E$36</f>
        <v>0</v>
      </c>
      <c r="F26" s="9">
        <f t="shared" si="0"/>
        <v>3560.1630680981957</v>
      </c>
      <c r="G26" s="52">
        <f>F26*I12</f>
        <v>4894.3417626066439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'[1]Ж-8'!$E$38</f>
        <v>0</v>
      </c>
      <c r="E27" s="9">
        <f>'[3]8'!$E$37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'[1]Ж-8'!$E$39</f>
        <v>0</v>
      </c>
      <c r="E28" s="9">
        <f>'[3]8'!$E$38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'[1]Ж-8'!$E$40</f>
        <v>6007.7751774157032</v>
      </c>
      <c r="E29" s="9">
        <f>'[3]8'!$E$39</f>
        <v>5446.7488558781733</v>
      </c>
      <c r="F29" s="9">
        <f t="shared" si="0"/>
        <v>5633.7576297240166</v>
      </c>
      <c r="G29" s="52">
        <f>F29*I12</f>
        <v>7745.0203038850077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'[1]Ж-8'!$E$41</f>
        <v>3867.5060137973574</v>
      </c>
      <c r="E30" s="9">
        <f>'[3]8'!$E$40</f>
        <v>7867.526125157362</v>
      </c>
      <c r="F30" s="9">
        <f t="shared" si="0"/>
        <v>6534.1860880373606</v>
      </c>
      <c r="G30" s="52">
        <f>F30*I12</f>
        <v>8982.8862452663652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'[1]Ж-8'!$E$42</f>
        <v>12015.550354831415</v>
      </c>
      <c r="E31" s="9">
        <f>'[3]8'!$E$41</f>
        <v>10893.497711756341</v>
      </c>
      <c r="F31" s="9">
        <f t="shared" si="0"/>
        <v>11267.515259448031</v>
      </c>
      <c r="G31" s="52">
        <f>F31*I12</f>
        <v>15490.040607770014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'[1]Ж-8'!$E$43</f>
        <v>0</v>
      </c>
      <c r="E32" s="9">
        <f>'[3]8'!$E$42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'[1]Ж-8'!$E$44</f>
        <v>0</v>
      </c>
      <c r="E33" s="9">
        <f>'[3]8'!$E$43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'[1]Ж-8'!$E$45</f>
        <v>0</v>
      </c>
      <c r="E34" s="9">
        <f>'[3]8'!$E$44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'[1]Ж-8'!$E$46</f>
        <v>338.6395991845273</v>
      </c>
      <c r="E35" s="9">
        <f>'[3]8'!$E$45</f>
        <v>242.07772692791869</v>
      </c>
      <c r="F35" s="9">
        <f t="shared" si="0"/>
        <v>274.26501768012156</v>
      </c>
      <c r="G35" s="52">
        <f>F35*I12</f>
        <v>377.04641736282514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'[1]Ж-8'!$E$47</f>
        <v>507.95939877679086</v>
      </c>
      <c r="E36" s="9">
        <f>'[3]8'!$E$46</f>
        <v>363.11659039187816</v>
      </c>
      <c r="F36" s="9">
        <f t="shared" si="0"/>
        <v>411.3975265201824</v>
      </c>
      <c r="G36" s="52">
        <f>F36*I12</f>
        <v>565.56962604423779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'[1]Ж-8'!$E$48</f>
        <v>277.66709842647714</v>
      </c>
      <c r="E37" s="9">
        <f>'[3]8'!$E$47</f>
        <v>564.84802949847654</v>
      </c>
      <c r="F37" s="9">
        <f t="shared" si="0"/>
        <v>469.1210524744767</v>
      </c>
      <c r="G37" s="52">
        <f>F37*I12</f>
        <v>644.92516632681532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'[1]Ж-8'!$E$49</f>
        <v>11655.975003931424</v>
      </c>
      <c r="E38" s="9">
        <f>'[3]8'!$E$48</f>
        <v>8366.2062426288703</v>
      </c>
      <c r="F38" s="9">
        <f t="shared" si="0"/>
        <v>9462.7958297297209</v>
      </c>
      <c r="G38" s="52">
        <f>F38*I12</f>
        <v>13008.998726905711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'[1]Ж-8'!$E$50</f>
        <v>10159.187975535804</v>
      </c>
      <c r="E39" s="9">
        <f>'[3]8'!$E$49</f>
        <v>0</v>
      </c>
      <c r="F39" s="9">
        <f t="shared" si="0"/>
        <v>3386.3959918452679</v>
      </c>
      <c r="G39" s="52">
        <f>F39*I12</f>
        <v>4655.4551043263891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'[1]Ж-8'!$E$51</f>
        <v>0</v>
      </c>
      <c r="E40" s="9">
        <f>'[3]8'!$E$50</f>
        <v>0</v>
      </c>
      <c r="F40" s="9">
        <f t="shared" si="0"/>
        <v>0</v>
      </c>
      <c r="G40" s="52">
        <f>F40*I12</f>
        <v>0</v>
      </c>
      <c r="H40" s="76">
        <f>F40+F41+F55+F56+F57+F58</f>
        <v>865.92371290733115</v>
      </c>
      <c r="I40" s="76">
        <f>G40+G41+G55+G56+G57+G58</f>
        <v>1190.4304691239108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'[1]Ж-8'!$E$52</f>
        <v>0</v>
      </c>
      <c r="E41" s="9">
        <f>'[3]8'!$E$51</f>
        <v>0</v>
      </c>
      <c r="F41" s="9">
        <f t="shared" si="0"/>
        <v>0</v>
      </c>
      <c r="G41" s="52">
        <f>F41*I12</f>
        <v>0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'[3]8'!$E$52</f>
        <v>2862.8706394154101</v>
      </c>
      <c r="F42" s="9">
        <f t="shared" si="0"/>
        <v>1908.58042627694</v>
      </c>
      <c r="G42" s="52">
        <f>F42*I12</f>
        <v>2623.8250071536245</v>
      </c>
      <c r="H42" s="76">
        <f>F42</f>
        <v>1908.58042627694</v>
      </c>
      <c r="I42" s="76">
        <f>G42</f>
        <v>2623.8250071536245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'[1]Ж-8'!$E$53</f>
        <v>6015.4945866535554</v>
      </c>
      <c r="E43" s="9">
        <f>'[3]8'!$E$53</f>
        <v>2106.3581201038264</v>
      </c>
      <c r="F43" s="9">
        <f t="shared" si="0"/>
        <v>3409.4036089537358</v>
      </c>
      <c r="G43" s="52">
        <f>F43*I12</f>
        <v>4687.084874962763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'[1]Ж-8'!$E$54</f>
        <v>53970.045304343337</v>
      </c>
      <c r="E44" s="9">
        <f>'[3]8'!$E$54</f>
        <v>20210.259148117799</v>
      </c>
      <c r="F44" s="9">
        <f t="shared" si="0"/>
        <v>31463.521200192976</v>
      </c>
      <c r="G44" s="52">
        <f>F44*I12</f>
        <v>43254.542801328949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'[1]Ж-8'!$E$55</f>
        <v>1478.346148382863</v>
      </c>
      <c r="E45" s="9">
        <f>'[3]8'!$E$55</f>
        <v>2952.5275710213223</v>
      </c>
      <c r="F45" s="9">
        <f t="shared" si="0"/>
        <v>2461.133763475169</v>
      </c>
      <c r="G45" s="52">
        <f>F45*I12</f>
        <v>3383.4488846524769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'[1]Ж-8'!$E$56</f>
        <v>2031.6723721234994</v>
      </c>
      <c r="E46" s="9">
        <f>'[3]8'!$E$56</f>
        <v>2028.8106072243781</v>
      </c>
      <c r="F46" s="9">
        <f t="shared" si="0"/>
        <v>2029.7645288574186</v>
      </c>
      <c r="G46" s="52">
        <f>F46*I12</f>
        <v>2790.4231103524426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'[1]Ж-8'!$E$57</f>
        <v>3997.7811336550617</v>
      </c>
      <c r="E47" s="9">
        <f>'[3]8'!$E$57</f>
        <v>1497.0562331939086</v>
      </c>
      <c r="F47" s="9">
        <f t="shared" si="0"/>
        <v>2330.631200014293</v>
      </c>
      <c r="G47" s="52">
        <f>F47*I12</f>
        <v>3204.040207505846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'[1]Ж-8'!$E$58</f>
        <v>3103.9439018553517</v>
      </c>
      <c r="E48" s="9">
        <f>'[3]8'!$E$58</f>
        <v>1086.862825298778</v>
      </c>
      <c r="F48" s="9">
        <f t="shared" si="0"/>
        <v>1759.2231841509692</v>
      </c>
      <c r="G48" s="52">
        <f>F48*I12</f>
        <v>2418.4958203432611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'[1]Ж-8'!$E$59</f>
        <v>0</v>
      </c>
      <c r="E49" s="9">
        <f>'[3]8'!$E$59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'[1]Ж-8'!$E$60</f>
        <v>0</v>
      </c>
      <c r="E50" s="9">
        <f>'[3]8'!$E$60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'[1]Ж-8'!$E$61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'[1]Ж-8'!$E$65</f>
        <v>0</v>
      </c>
      <c r="E52" s="9">
        <f>'[3]8'!$E$61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'[1]Ж-8'!$E$64</f>
        <v>0</v>
      </c>
      <c r="E53" s="9">
        <f>'[3]8'!$E$62</f>
        <v>1463.1662847285284</v>
      </c>
      <c r="F53" s="9">
        <f t="shared" si="0"/>
        <v>975.4441898190189</v>
      </c>
      <c r="G53" s="52">
        <f>F53*I12</f>
        <v>1340.9939780858226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'[1]Ж-8'!$E$63</f>
        <v>0</v>
      </c>
      <c r="E54" s="9">
        <f>'[3]8'!$E$63</f>
        <v>0</v>
      </c>
      <c r="F54" s="9">
        <f t="shared" si="0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'[1]Ж-8'!$E$69</f>
        <v>393.35267624307619</v>
      </c>
      <c r="E55" s="9">
        <f>'[3]8'!$E$64</f>
        <v>0</v>
      </c>
      <c r="F55" s="9">
        <f t="shared" si="0"/>
        <v>131.11755874769207</v>
      </c>
      <c r="G55" s="52">
        <f>F55*I12</f>
        <v>180.25414322739647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'[1]Ж-8'!$E$68</f>
        <v>393.35267624307619</v>
      </c>
      <c r="E56" s="9">
        <f>'[3]8'!$E$65</f>
        <v>0</v>
      </c>
      <c r="F56" s="9">
        <f t="shared" si="0"/>
        <v>131.11755874769207</v>
      </c>
      <c r="G56" s="52">
        <f>F56*I12</f>
        <v>180.25414322739647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'[1]Ж-8'!$E$66</f>
        <v>0</v>
      </c>
      <c r="E57" s="9">
        <f>'[3]8'!$E$66</f>
        <v>541.58088212739892</v>
      </c>
      <c r="F57" s="9">
        <f t="shared" si="0"/>
        <v>361.05392141826593</v>
      </c>
      <c r="G57" s="52">
        <f>F57*I12</f>
        <v>496.35964767599683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'[1]Ж-8'!$E$67</f>
        <v>727.90402198104334</v>
      </c>
      <c r="E58" s="9">
        <f>'[3]8'!$E$67</f>
        <v>0</v>
      </c>
      <c r="F58" s="9">
        <f t="shared" si="0"/>
        <v>242.6346739936811</v>
      </c>
      <c r="G58" s="52">
        <f>F58*I12</f>
        <v>333.56253499312101</v>
      </c>
      <c r="H58" s="79"/>
      <c r="I58" s="79"/>
      <c r="J58" s="6"/>
    </row>
    <row r="59" spans="1:10" ht="15.75" customHeight="1">
      <c r="A59" s="7" t="s">
        <v>100</v>
      </c>
      <c r="B59" s="8" t="s">
        <v>268</v>
      </c>
      <c r="C59" s="8"/>
      <c r="D59" s="9">
        <f>'[1]Ж-8'!$E$71</f>
        <v>1191.2014994477165</v>
      </c>
      <c r="E59" s="9">
        <v>0</v>
      </c>
      <c r="F59" s="9">
        <f>E59</f>
        <v>0</v>
      </c>
      <c r="G59" s="54">
        <v>1331.35</v>
      </c>
      <c r="H59" s="76"/>
      <c r="I59" s="79"/>
      <c r="J59" s="6"/>
    </row>
    <row r="60" spans="1:10" ht="15">
      <c r="A60" s="35" t="s">
        <v>101</v>
      </c>
      <c r="B60" s="8" t="s">
        <v>227</v>
      </c>
      <c r="C60" s="11"/>
      <c r="D60" s="12">
        <f>'[1]Ж-8'!$E$72</f>
        <v>486.73812729762477</v>
      </c>
      <c r="E60" s="12">
        <v>0</v>
      </c>
      <c r="F60" s="12">
        <f>E60</f>
        <v>0</v>
      </c>
      <c r="G60" s="54">
        <v>0</v>
      </c>
      <c r="H60" s="76"/>
      <c r="I60" s="76"/>
      <c r="J60" s="6"/>
    </row>
    <row r="61" spans="1:10" ht="15">
      <c r="A61" s="38" t="s">
        <v>102</v>
      </c>
      <c r="B61" s="8" t="s">
        <v>269</v>
      </c>
      <c r="C61" s="13"/>
      <c r="D61" s="14">
        <f>'[1]Ж-8'!$E$73</f>
        <v>2639.0707738883243</v>
      </c>
      <c r="E61" s="14">
        <v>0</v>
      </c>
      <c r="F61" s="14">
        <v>0</v>
      </c>
      <c r="G61" s="55">
        <v>1411.21</v>
      </c>
      <c r="H61" s="76"/>
      <c r="I61" s="76"/>
      <c r="J61" s="6"/>
    </row>
    <row r="62" spans="1:10" ht="15">
      <c r="A62" s="38" t="s">
        <v>107</v>
      </c>
      <c r="B62" s="8" t="s">
        <v>270</v>
      </c>
      <c r="C62" s="29"/>
      <c r="D62" s="14">
        <f>'[1]Ж-8'!$E$74</f>
        <v>4002.231993543146</v>
      </c>
      <c r="E62" s="14">
        <v>0</v>
      </c>
      <c r="F62" s="14">
        <v>0</v>
      </c>
      <c r="G62" s="55">
        <v>8052.11</v>
      </c>
      <c r="H62" s="79"/>
      <c r="I62" s="79"/>
      <c r="J62" s="6"/>
    </row>
    <row r="63" spans="1:10" ht="15">
      <c r="A63" s="38" t="s">
        <v>115</v>
      </c>
      <c r="B63" s="8" t="s">
        <v>228</v>
      </c>
      <c r="C63" s="29"/>
      <c r="D63" s="14">
        <f>'[1]Ж-8'!$E$75</f>
        <v>1662.5713218014203</v>
      </c>
      <c r="E63" s="14">
        <v>0</v>
      </c>
      <c r="F63" s="14">
        <f>E63</f>
        <v>0</v>
      </c>
      <c r="G63" s="55">
        <v>0</v>
      </c>
      <c r="H63" s="79"/>
      <c r="I63" s="76"/>
      <c r="J63" s="6"/>
    </row>
    <row r="64" spans="1:10" ht="15">
      <c r="A64" s="38" t="s">
        <v>116</v>
      </c>
      <c r="B64" s="8" t="s">
        <v>229</v>
      </c>
      <c r="C64" s="29"/>
      <c r="D64" s="14">
        <f>'[1]Ж-8'!$E$76</f>
        <v>937.23992526099482</v>
      </c>
      <c r="E64" s="14">
        <v>0</v>
      </c>
      <c r="F64" s="14">
        <v>0</v>
      </c>
      <c r="G64" s="55">
        <v>0</v>
      </c>
      <c r="H64" s="79"/>
      <c r="I64" s="76"/>
      <c r="J64" s="6"/>
    </row>
    <row r="65" spans="1:10" ht="15">
      <c r="A65" s="38" t="s">
        <v>168</v>
      </c>
      <c r="B65" s="8" t="s">
        <v>240</v>
      </c>
      <c r="C65" s="29"/>
      <c r="D65" s="14">
        <f>'[1]Ж-8'!$E$77</f>
        <v>666.85996263049685</v>
      </c>
      <c r="E65" s="14">
        <v>0</v>
      </c>
      <c r="F65" s="14">
        <v>0</v>
      </c>
      <c r="G65" s="55">
        <v>0</v>
      </c>
      <c r="H65" s="79"/>
      <c r="I65" s="79"/>
      <c r="J65" s="6"/>
    </row>
    <row r="66" spans="1:10" ht="15">
      <c r="A66" s="38" t="s">
        <v>171</v>
      </c>
      <c r="B66" s="8" t="s">
        <v>183</v>
      </c>
      <c r="C66" s="29"/>
      <c r="D66" s="14">
        <v>0</v>
      </c>
      <c r="E66" s="14">
        <f>'[3]8'!$E$68</f>
        <v>10684.007446183688</v>
      </c>
      <c r="F66" s="14">
        <f>E66</f>
        <v>10684.007446183688</v>
      </c>
      <c r="G66" s="55">
        <v>748.63</v>
      </c>
      <c r="H66" s="79"/>
      <c r="I66" s="79"/>
      <c r="J66" s="6"/>
    </row>
    <row r="67" spans="1:10" ht="15">
      <c r="A67" s="38" t="s">
        <v>172</v>
      </c>
      <c r="B67" s="8" t="s">
        <v>254</v>
      </c>
      <c r="C67" s="29"/>
      <c r="D67" s="14">
        <v>0</v>
      </c>
      <c r="E67" s="14">
        <f>'[3]8'!$E$69</f>
        <v>3744.5616723809844</v>
      </c>
      <c r="F67" s="14">
        <f>E67</f>
        <v>3744.5616723809844</v>
      </c>
      <c r="G67" s="55">
        <v>0</v>
      </c>
      <c r="H67" s="79"/>
      <c r="I67" s="79"/>
      <c r="J67" s="6"/>
    </row>
    <row r="68" spans="1:10" ht="15">
      <c r="A68" s="38" t="s">
        <v>185</v>
      </c>
      <c r="B68" s="8" t="s">
        <v>234</v>
      </c>
      <c r="C68" s="29"/>
      <c r="D68" s="14">
        <v>0</v>
      </c>
      <c r="E68" s="14">
        <f>'[3]8'!$E$70</f>
        <v>5265.3182757360419</v>
      </c>
      <c r="F68" s="14">
        <f>E68</f>
        <v>5265.3182757360419</v>
      </c>
      <c r="G68" s="55">
        <v>684.92</v>
      </c>
      <c r="H68" s="79"/>
      <c r="I68" s="79"/>
      <c r="J68" s="6"/>
    </row>
    <row r="69" spans="1:10" ht="15">
      <c r="A69" s="38" t="s">
        <v>271</v>
      </c>
      <c r="B69" s="8" t="s">
        <v>235</v>
      </c>
      <c r="C69" s="29"/>
      <c r="D69" s="14">
        <v>0</v>
      </c>
      <c r="E69" s="14">
        <f>'[3]8'!$E$71</f>
        <v>9439.3207171508566</v>
      </c>
      <c r="F69" s="14">
        <v>0</v>
      </c>
      <c r="G69" s="55">
        <v>9158.31</v>
      </c>
      <c r="H69" s="79"/>
      <c r="I69" s="79"/>
      <c r="J69" s="6"/>
    </row>
    <row r="70" spans="1:10" ht="15">
      <c r="A70" s="38" t="s">
        <v>272</v>
      </c>
      <c r="B70" s="8" t="s">
        <v>244</v>
      </c>
      <c r="C70" s="29"/>
      <c r="D70" s="14">
        <v>0</v>
      </c>
      <c r="E70" s="14">
        <f>'[3]8'!$E$72</f>
        <v>2740.3060895675126</v>
      </c>
      <c r="F70" s="14">
        <f>E70</f>
        <v>2740.3060895675126</v>
      </c>
      <c r="G70" s="52">
        <v>10536.89</v>
      </c>
      <c r="H70" s="76">
        <f>SUM(H13:H69)</f>
        <v>173186.56942862636</v>
      </c>
      <c r="I70" s="76">
        <f>SUM(I13:I69)</f>
        <v>239170.56999999992</v>
      </c>
      <c r="J70" s="6"/>
    </row>
    <row r="71" spans="1:10">
      <c r="A71" s="125"/>
      <c r="B71" s="125"/>
      <c r="C71" s="125"/>
      <c r="D71" s="125"/>
      <c r="E71" s="125"/>
      <c r="F71" s="125"/>
    </row>
    <row r="72" spans="1:10">
      <c r="A72" s="40"/>
      <c r="B72" s="8" t="s">
        <v>235</v>
      </c>
      <c r="C72" s="42"/>
      <c r="D72" s="43">
        <f>E69</f>
        <v>9439.3207171508566</v>
      </c>
      <c r="E72" s="18" t="s">
        <v>131</v>
      </c>
      <c r="F72" s="40"/>
    </row>
    <row r="73" spans="1:10" ht="22.5">
      <c r="A73" s="40"/>
      <c r="B73" s="8" t="s">
        <v>268</v>
      </c>
      <c r="C73" s="42"/>
      <c r="D73" s="43">
        <f t="shared" ref="D73:D79" si="1">D59</f>
        <v>1191.2014994477165</v>
      </c>
      <c r="E73" s="18" t="s">
        <v>153</v>
      </c>
      <c r="F73" s="40"/>
    </row>
    <row r="74" spans="1:10" ht="15.75" customHeight="1">
      <c r="B74" s="8" t="s">
        <v>227</v>
      </c>
      <c r="C74" s="46"/>
      <c r="D74" s="44">
        <f t="shared" si="1"/>
        <v>486.73812729762477</v>
      </c>
      <c r="E74" s="18" t="s">
        <v>153</v>
      </c>
      <c r="F74" s="18"/>
    </row>
    <row r="75" spans="1:10" ht="15.75" customHeight="1">
      <c r="B75" s="8" t="s">
        <v>269</v>
      </c>
      <c r="C75" s="29"/>
      <c r="D75" s="14">
        <f t="shared" si="1"/>
        <v>2639.0707738883243</v>
      </c>
      <c r="E75" s="18" t="s">
        <v>153</v>
      </c>
      <c r="F75" s="18"/>
    </row>
    <row r="76" spans="1:10">
      <c r="B76" s="8" t="s">
        <v>270</v>
      </c>
      <c r="C76" s="29"/>
      <c r="D76" s="14">
        <f t="shared" si="1"/>
        <v>4002.231993543146</v>
      </c>
      <c r="E76" s="18" t="s">
        <v>153</v>
      </c>
      <c r="F76" s="18"/>
    </row>
    <row r="77" spans="1:10">
      <c r="B77" s="8" t="s">
        <v>228</v>
      </c>
      <c r="D77" s="47">
        <f t="shared" si="1"/>
        <v>1662.5713218014203</v>
      </c>
      <c r="E77" s="18" t="s">
        <v>153</v>
      </c>
    </row>
    <row r="78" spans="1:10">
      <c r="B78" s="8" t="s">
        <v>229</v>
      </c>
      <c r="D78" s="47">
        <f t="shared" si="1"/>
        <v>937.23992526099482</v>
      </c>
      <c r="E78" s="18" t="s">
        <v>153</v>
      </c>
    </row>
    <row r="79" spans="1:10">
      <c r="B79" s="8" t="s">
        <v>240</v>
      </c>
      <c r="D79" s="47">
        <f t="shared" si="1"/>
        <v>666.85996263049685</v>
      </c>
      <c r="E79" s="18" t="s">
        <v>153</v>
      </c>
    </row>
    <row r="81" spans="4:4">
      <c r="D81" s="2" t="s">
        <v>126</v>
      </c>
    </row>
  </sheetData>
  <mergeCells count="11">
    <mergeCell ref="G10:G11"/>
    <mergeCell ref="A71:F71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4" orientation="portrait" r:id="rId1"/>
  <colBreaks count="1" manualBreakCount="1">
    <brk id="7" max="8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Normal="100" workbookViewId="0">
      <selection activeCell="I10" sqref="I10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42578125" style="2" customWidth="1"/>
    <col min="8" max="8" width="16" style="2" customWidth="1"/>
    <col min="9" max="9" width="12.140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275</v>
      </c>
      <c r="E6" s="28"/>
      <c r="F6" s="28"/>
    </row>
    <row r="7" spans="1:10">
      <c r="A7" s="27" t="s">
        <v>273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274</v>
      </c>
      <c r="E9" s="26">
        <f>[1]ТАРИФ.!$Z$21</f>
        <v>1284.3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SUM(D13:D64)</f>
        <v>202900.58112095212</v>
      </c>
      <c r="E12" s="23">
        <f>SUM(E13:E64)</f>
        <v>169184.63598160681</v>
      </c>
      <c r="F12" s="23">
        <f>SUM(F13:F64)</f>
        <v>177131.9788805932</v>
      </c>
      <c r="G12" s="53">
        <f>SUM(G13:G71)</f>
        <v>214412.80000000002</v>
      </c>
      <c r="H12" s="51">
        <v>214412.79999999999</v>
      </c>
      <c r="I12" s="51">
        <f>(H12-G59-G60-G61-G62-G63-G64-G65)/(F12-F59-F60-F61-F62-F63-F64-F65)</f>
        <v>1.2713389590045894</v>
      </c>
    </row>
    <row r="13" spans="1:10" ht="15">
      <c r="A13" s="7">
        <v>1</v>
      </c>
      <c r="B13" s="8" t="s">
        <v>6</v>
      </c>
      <c r="C13" s="8"/>
      <c r="D13" s="9">
        <f>'[1]М-10'!$E$23</f>
        <v>39936.449815454413</v>
      </c>
      <c r="E13" s="9">
        <f>[3]Мира10!$E$23</f>
        <v>38053.953503915676</v>
      </c>
      <c r="F13" s="9">
        <f>(E13/12*8)+(D13/12*4)</f>
        <v>38681.452274428586</v>
      </c>
      <c r="G13" s="52">
        <f>F13*I12</f>
        <v>49177.237267357741</v>
      </c>
      <c r="H13" s="76">
        <f>F13</f>
        <v>38681.452274428586</v>
      </c>
      <c r="I13" s="76">
        <f>G13</f>
        <v>49177.237267357741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'[1]М-10'!$E$25</f>
        <v>0</v>
      </c>
      <c r="E14" s="9">
        <f>[3]Мира10!$E$24</f>
        <v>0</v>
      </c>
      <c r="F14" s="9">
        <f t="shared" ref="F14:F58" si="0">(E14/12*8)+(D14/12*4)</f>
        <v>0</v>
      </c>
      <c r="G14" s="52">
        <f>F14*I12</f>
        <v>0</v>
      </c>
      <c r="H14" s="76">
        <f>F14+F15</f>
        <v>725.47659339216352</v>
      </c>
      <c r="I14" s="76">
        <f>G14+G15</f>
        <v>922.32665702538895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'[1]М-10'!$E$26</f>
        <v>1570.3817801764906</v>
      </c>
      <c r="E15" s="9">
        <f>[3]Мира10!$E$25</f>
        <v>303.024</v>
      </c>
      <c r="F15" s="9">
        <f t="shared" si="0"/>
        <v>725.47659339216352</v>
      </c>
      <c r="G15" s="52">
        <f>F15*I12</f>
        <v>922.32665702538895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'[1]М-10'!$E$27</f>
        <v>559.7089481642231</v>
      </c>
      <c r="E16" s="9">
        <f>[3]Мира10!$E$26</f>
        <v>16.301278983667004</v>
      </c>
      <c r="F16" s="9">
        <f t="shared" si="0"/>
        <v>197.43716871051905</v>
      </c>
      <c r="G16" s="52">
        <f>F16*I12</f>
        <v>251.00956453724476</v>
      </c>
      <c r="H16" s="76">
        <f>F16+F43+F44+F45+F46+F47+F48+F49+F50+F51</f>
        <v>41025.460845351226</v>
      </c>
      <c r="I16" s="76">
        <f>G16+G43+G44+G45+G46+G47+G48+G49+G50+G51</f>
        <v>52157.266683812362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'[1]М-10'!$E$28</f>
        <v>519.1904474309863</v>
      </c>
      <c r="E17" s="9">
        <f>[3]Мира10!$E$27</f>
        <v>0</v>
      </c>
      <c r="F17" s="9">
        <f t="shared" si="0"/>
        <v>173.06348247699543</v>
      </c>
      <c r="G17" s="52">
        <f>F17*I12</f>
        <v>220.02234765401238</v>
      </c>
      <c r="H17" s="76">
        <f>F17+F18+F19+F20+F21+F22+F23+F24</f>
        <v>25792.695738897746</v>
      </c>
      <c r="I17" s="76">
        <f>G17+G18+G19+G20+G21+G22+G23+G24</f>
        <v>32791.25895061237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'[1]М-10'!$E$29</f>
        <v>2225.1019175613737</v>
      </c>
      <c r="E18" s="9">
        <f>[3]Мира10!$E$28</f>
        <v>0</v>
      </c>
      <c r="F18" s="9">
        <f t="shared" si="0"/>
        <v>741.70063918712458</v>
      </c>
      <c r="G18" s="52">
        <f>F18*I12</f>
        <v>942.95291851719753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'[1]М-10'!$E$30</f>
        <v>632.98201282871787</v>
      </c>
      <c r="E19" s="9">
        <f>[3]Мира10!$E$29</f>
        <v>14437.46242435248</v>
      </c>
      <c r="F19" s="9">
        <f t="shared" si="0"/>
        <v>9835.9689538445582</v>
      </c>
      <c r="G19" s="52">
        <f>F19*I12</f>
        <v>12504.8505305822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'[1]М-10'!$E$31</f>
        <v>11348.019779562996</v>
      </c>
      <c r="E20" s="9">
        <f>[3]Мира10!$E$30</f>
        <v>5861.195537469077</v>
      </c>
      <c r="F20" s="9">
        <f t="shared" si="0"/>
        <v>7690.1369515003826</v>
      </c>
      <c r="G20" s="52">
        <f>F20*I12</f>
        <v>9776.7707065232225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'[1]М-10'!$E$32</f>
        <v>3260.2193296109258</v>
      </c>
      <c r="E21" s="9">
        <f>[3]Мира10!$E$31</f>
        <v>0</v>
      </c>
      <c r="F21" s="9">
        <f t="shared" si="0"/>
        <v>1086.7397765369753</v>
      </c>
      <c r="G21" s="52">
        <f>F21*I12</f>
        <v>1381.6146162113982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'[1]М-10'!$E$33</f>
        <v>6520.4386592218461</v>
      </c>
      <c r="E22" s="9">
        <f>[3]Мира10!$E$32</f>
        <v>1505.3481794296979</v>
      </c>
      <c r="F22" s="9">
        <f t="shared" si="0"/>
        <v>3177.0450060270809</v>
      </c>
      <c r="G22" s="52">
        <f>F22*I12</f>
        <v>4039.1010906731985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'[1]М-10'!$E$34</f>
        <v>3260.2193296109258</v>
      </c>
      <c r="E23" s="9">
        <f>[3]Мира10!$E$33</f>
        <v>752.67408971484952</v>
      </c>
      <c r="F23" s="9">
        <f t="shared" si="0"/>
        <v>1588.5225030135416</v>
      </c>
      <c r="G23" s="52">
        <f>F23*I12</f>
        <v>2019.5505453366006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'[1]М-10'!$E$35</f>
        <v>2993.2070995035629</v>
      </c>
      <c r="E24" s="9">
        <f>[3]Мира10!$E$34</f>
        <v>752.67408971484952</v>
      </c>
      <c r="F24" s="9">
        <f t="shared" si="0"/>
        <v>1499.5184263110873</v>
      </c>
      <c r="G24" s="52">
        <f>F24*I12</f>
        <v>1906.3961951145377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'[1]М-10'!$E$36</f>
        <v>0</v>
      </c>
      <c r="E25" s="9">
        <f>[3]Мира10!$E$35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F25+F26+F27+F28+F29+F30+F31+F32+F33+F34+F35+F36+F37+F38+F39+F52+F53+F54+F59+F60+F61+F62+F63+F65</f>
        <v>63064.368196226707</v>
      </c>
      <c r="I25" s="76">
        <f>G25+G26+G27+G28+G29+G30+G31+G32+G33+G34+G35+G36+G37+G38+G39+G52+G53+G54+G59+G60+G61+G62+G63+G65</f>
        <v>74243.744333095936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'[1]М-10'!$E$37</f>
        <v>18690.856107515559</v>
      </c>
      <c r="E26" s="9">
        <f>[3]Мира10!$E$36</f>
        <v>7262.3318078375651</v>
      </c>
      <c r="F26" s="9">
        <f t="shared" si="0"/>
        <v>11071.839907730229</v>
      </c>
      <c r="G26" s="52">
        <f>F26*I12</f>
        <v>14076.061422559218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'[1]М-10'!$E$38</f>
        <v>0</v>
      </c>
      <c r="E27" s="9">
        <f>[3]Мира10!$E$37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'[1]М-10'!$E$39</f>
        <v>0</v>
      </c>
      <c r="E28" s="9">
        <f>[3]Мира10!$E$38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'[1]М-10'!$E$40</f>
        <v>6007.7751774157032</v>
      </c>
      <c r="E29" s="9">
        <f>[3]Мира10!$E$39</f>
        <v>5446.7488558781733</v>
      </c>
      <c r="F29" s="9">
        <f t="shared" si="0"/>
        <v>5633.7576297240166</v>
      </c>
      <c r="G29" s="52">
        <f>F29*I12</f>
        <v>7162.4155602574938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'[1]М-10'!$E$41</f>
        <v>3867.5060137973574</v>
      </c>
      <c r="E30" s="9">
        <f>[3]Мира10!$E$40</f>
        <v>7867.526125157362</v>
      </c>
      <c r="F30" s="9">
        <f t="shared" si="0"/>
        <v>6534.1860880373606</v>
      </c>
      <c r="G30" s="52">
        <f>F30*I12</f>
        <v>8307.1653391076889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'[1]М-10'!$E$42</f>
        <v>12015.550354831415</v>
      </c>
      <c r="E31" s="9">
        <f>[3]Мира10!$E$41</f>
        <v>10893.497711756341</v>
      </c>
      <c r="F31" s="9">
        <f t="shared" si="0"/>
        <v>11267.515259448031</v>
      </c>
      <c r="G31" s="52">
        <f>F31*I12</f>
        <v>14324.831120514986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'[1]М-10'!$E$43</f>
        <v>0</v>
      </c>
      <c r="E32" s="9">
        <f>[3]Мира10!$E$42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'[1]М-10'!$E$44</f>
        <v>0</v>
      </c>
      <c r="E33" s="9">
        <f>[3]Мира10!$E$43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'[1]М-10'!$E$45</f>
        <v>0</v>
      </c>
      <c r="E34" s="9">
        <f>[3]Мира10!$E$44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'[1]М-10'!$E$46</f>
        <v>338.6395991845273</v>
      </c>
      <c r="E35" s="9">
        <f>[3]Мира10!$E$45</f>
        <v>242.07772692791869</v>
      </c>
      <c r="F35" s="9">
        <f t="shared" si="0"/>
        <v>274.26501768012156</v>
      </c>
      <c r="G35" s="52">
        <f>F35*I12</f>
        <v>348.68380206882102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'[1]М-10'!$E$47</f>
        <v>507.95939877679086</v>
      </c>
      <c r="E36" s="9">
        <f>[3]Мира10!$E$46</f>
        <v>363.11659039187816</v>
      </c>
      <c r="F36" s="9">
        <f t="shared" si="0"/>
        <v>411.3975265201824</v>
      </c>
      <c r="G36" s="52">
        <f>F36*I12</f>
        <v>523.02570310323165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'[1]М-10'!$E$48</f>
        <v>277.66709842647714</v>
      </c>
      <c r="E37" s="9">
        <f>[3]Мира10!$E$47</f>
        <v>564.84802949847654</v>
      </c>
      <c r="F37" s="9">
        <f t="shared" si="0"/>
        <v>469.1210524744767</v>
      </c>
      <c r="G37" s="52">
        <f>F37*I12</f>
        <v>596.4118705000385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'[1]М-10'!$E$49</f>
        <v>12055.569730969164</v>
      </c>
      <c r="E38" s="9">
        <f>[3]Мира10!$E$48</f>
        <v>8366.2062426288703</v>
      </c>
      <c r="F38" s="9">
        <f t="shared" si="0"/>
        <v>9595.9940720756349</v>
      </c>
      <c r="G38" s="52">
        <f>F38*I12</f>
        <v>12199.761114206849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'[1]М-10'!$E$50</f>
        <v>8127.3503804286593</v>
      </c>
      <c r="E39" s="9">
        <f>[3]Мира10!$E$49</f>
        <v>3631.1659039187816</v>
      </c>
      <c r="F39" s="9">
        <f t="shared" si="0"/>
        <v>5129.8940627554075</v>
      </c>
      <c r="G39" s="52">
        <f>F39*I12</f>
        <v>6521.8341775472836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'[1]М-10'!$E$51</f>
        <v>2014.6305406786792</v>
      </c>
      <c r="E40" s="9">
        <f>[3]Мира10!$E$50</f>
        <v>0</v>
      </c>
      <c r="F40" s="9">
        <f t="shared" si="0"/>
        <v>671.54351355955976</v>
      </c>
      <c r="G40" s="52">
        <f>F40*I12</f>
        <v>853.75943145509507</v>
      </c>
      <c r="H40" s="76">
        <f>F40+F41+F55+F56+F57+F58+F64</f>
        <v>5985.4438268532749</v>
      </c>
      <c r="I40" s="76">
        <f>G40+G41+G55+G56+G57+G58+G64</f>
        <v>2759.9861673129103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'[1]М-10'!$E$52</f>
        <v>0</v>
      </c>
      <c r="E41" s="9">
        <f>[3]Мира10!$E$51</f>
        <v>0</v>
      </c>
      <c r="F41" s="9">
        <f t="shared" si="0"/>
        <v>0</v>
      </c>
      <c r="G41" s="52">
        <f>F41*I12</f>
        <v>0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[3]Мира10!$E$52</f>
        <v>2785.6221081652402</v>
      </c>
      <c r="F42" s="9">
        <f t="shared" si="0"/>
        <v>1857.0814054434934</v>
      </c>
      <c r="G42" s="52">
        <f>F42*I12</f>
        <v>2360.9799407833107</v>
      </c>
      <c r="H42" s="76">
        <f>F42</f>
        <v>1857.0814054434934</v>
      </c>
      <c r="I42" s="76">
        <f>G42</f>
        <v>2360.9799407833107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'[1]М-10'!$E$53</f>
        <v>3906.1653160088094</v>
      </c>
      <c r="E43" s="9">
        <f>[3]Мира10!$E$53</f>
        <v>2106.3581201038264</v>
      </c>
      <c r="F43" s="9">
        <f t="shared" si="0"/>
        <v>2706.2938520721541</v>
      </c>
      <c r="G43" s="52">
        <f>F43*I12</f>
        <v>3440.6168086539324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'[1]М-10'!$E$54</f>
        <v>47223.7896413005</v>
      </c>
      <c r="E44" s="9">
        <f>[3]Мира10!$E$54</f>
        <v>20210.259148117799</v>
      </c>
      <c r="F44" s="9">
        <f t="shared" si="0"/>
        <v>29214.769312512035</v>
      </c>
      <c r="G44" s="52">
        <f>F44*I12</f>
        <v>37141.874405328272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'[1]М-10'!$E$55</f>
        <v>2956.6922967657292</v>
      </c>
      <c r="E45" s="9">
        <f>[3]Мира10!$E$55</f>
        <v>2952.5275710213223</v>
      </c>
      <c r="F45" s="9">
        <f t="shared" si="0"/>
        <v>2953.9158129361244</v>
      </c>
      <c r="G45" s="52">
        <f>F45*I12</f>
        <v>3755.4282546054078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'[1]М-10'!$E$56</f>
        <v>2031.6723721234994</v>
      </c>
      <c r="E46" s="9">
        <f>[3]Мира10!$E$56</f>
        <v>2028.8106072243781</v>
      </c>
      <c r="F46" s="9">
        <f t="shared" si="0"/>
        <v>2029.7645288574186</v>
      </c>
      <c r="G46" s="52">
        <f>F46*I12</f>
        <v>2580.5187231420314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'[1]М-10'!$E$57</f>
        <v>3498.0584919481839</v>
      </c>
      <c r="E47" s="9">
        <f>[3]Мира10!$E$57</f>
        <v>1497.0562331939086</v>
      </c>
      <c r="F47" s="9">
        <f t="shared" si="0"/>
        <v>2164.0569861120002</v>
      </c>
      <c r="G47" s="52">
        <f>F47*I12</f>
        <v>2751.2499559502394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'[1]М-10'!$E$58</f>
        <v>3103.9439018553517</v>
      </c>
      <c r="E48" s="9">
        <f>[3]Мира10!$E$58</f>
        <v>1086.862825298778</v>
      </c>
      <c r="F48" s="9">
        <f t="shared" si="0"/>
        <v>1759.2231841509692</v>
      </c>
      <c r="G48" s="52">
        <f>F48*I12</f>
        <v>2236.5689715952321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'[1]М-10'!$E$59</f>
        <v>0</v>
      </c>
      <c r="E49" s="9">
        <f>[3]Мира10!$E$59</f>
        <v>0</v>
      </c>
      <c r="F49" s="9">
        <f t="shared" si="0"/>
        <v>0</v>
      </c>
      <c r="G49" s="52">
        <f>F49*I12</f>
        <v>0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'[1]М-10'!$E$60</f>
        <v>0</v>
      </c>
      <c r="E50" s="9">
        <f>[3]Мира10!$E$60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'[1]М-10'!$E$61</f>
        <v>0</v>
      </c>
      <c r="E51" s="9">
        <v>0</v>
      </c>
      <c r="F51" s="9">
        <f t="shared" si="0"/>
        <v>0</v>
      </c>
      <c r="G51" s="52">
        <f>F51*I12</f>
        <v>0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'[1]М-10'!$E$65</f>
        <v>0</v>
      </c>
      <c r="E52" s="9">
        <f>[3]Мира10!$E$61</f>
        <v>2175.6610085685274</v>
      </c>
      <c r="F52" s="9">
        <f t="shared" si="0"/>
        <v>1450.4406723790182</v>
      </c>
      <c r="G52" s="52">
        <f>F52*I12</f>
        <v>1844.0017345202577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'[1]М-10'!$E$64</f>
        <v>0</v>
      </c>
      <c r="E53" s="9">
        <f>[3]Мира10!$E$62</f>
        <v>4389.4988541855837</v>
      </c>
      <c r="F53" s="9">
        <f t="shared" si="0"/>
        <v>2926.3325694570558</v>
      </c>
      <c r="G53" s="52">
        <f>F53*I12</f>
        <v>3720.3606025547588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'[1]М-10'!$E$63</f>
        <v>0</v>
      </c>
      <c r="E54" s="9">
        <f>[3]Мира10!$E$63</f>
        <v>504.15573651167523</v>
      </c>
      <c r="F54" s="9">
        <f t="shared" si="0"/>
        <v>336.10382434111682</v>
      </c>
      <c r="G54" s="52">
        <f>F54*I12</f>
        <v>427.30188615529681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'[1]М-10'!$E$69</f>
        <v>98.338169060769133</v>
      </c>
      <c r="E55" s="9">
        <f>[3]Мира10!$E$64</f>
        <v>0</v>
      </c>
      <c r="F55" s="9">
        <f t="shared" si="0"/>
        <v>32.779389686923047</v>
      </c>
      <c r="G55" s="52">
        <f>F55*I12</f>
        <v>41.673715161378517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'[1]М-10'!$E$68</f>
        <v>98.338169060769133</v>
      </c>
      <c r="E56" s="9">
        <f>[3]Мира10!$E$65</f>
        <v>883.76858754615148</v>
      </c>
      <c r="F56" s="9">
        <f t="shared" si="0"/>
        <v>621.95844805102411</v>
      </c>
      <c r="G56" s="52">
        <f>F56*I12</f>
        <v>790.72000588929893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'[1]М-10'!$E$66</f>
        <v>464.67289611759884</v>
      </c>
      <c r="E57" s="9">
        <f>[3]Мира10!$E$66</f>
        <v>541.58088212739892</v>
      </c>
      <c r="F57" s="9">
        <f t="shared" si="0"/>
        <v>515.94488679079882</v>
      </c>
      <c r="G57" s="52">
        <f>F57*I12</f>
        <v>655.94083527635485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'[1]М-10'!$E$67</f>
        <v>16.175644932912085</v>
      </c>
      <c r="E58" s="9">
        <f>[3]Мира10!$E$67</f>
        <v>484.96579227289357</v>
      </c>
      <c r="F58" s="9">
        <f t="shared" si="0"/>
        <v>328.70240982623307</v>
      </c>
      <c r="G58" s="52">
        <f>F58*I12</f>
        <v>417.89217953078304</v>
      </c>
      <c r="H58" s="79"/>
      <c r="I58" s="79"/>
      <c r="J58" s="6"/>
    </row>
    <row r="59" spans="1:10" ht="15.75" customHeight="1">
      <c r="A59" s="7" t="s">
        <v>100</v>
      </c>
      <c r="B59" s="8" t="s">
        <v>228</v>
      </c>
      <c r="C59" s="8"/>
      <c r="D59" s="9">
        <f>'[1]М-10'!$E$71</f>
        <v>1246.9284913510655</v>
      </c>
      <c r="E59" s="9">
        <v>0</v>
      </c>
      <c r="F59" s="9">
        <f>E59</f>
        <v>0</v>
      </c>
      <c r="G59" s="54">
        <v>0</v>
      </c>
      <c r="H59" s="76"/>
      <c r="I59" s="79"/>
      <c r="J59" s="6"/>
    </row>
    <row r="60" spans="1:10" ht="15">
      <c r="A60" s="35" t="s">
        <v>101</v>
      </c>
      <c r="B60" s="8" t="s">
        <v>229</v>
      </c>
      <c r="C60" s="11"/>
      <c r="D60" s="12">
        <f>'[1]М-10'!$E$72</f>
        <v>468.6199626304973</v>
      </c>
      <c r="E60" s="12">
        <v>0</v>
      </c>
      <c r="F60" s="12">
        <f>E60</f>
        <v>0</v>
      </c>
      <c r="G60" s="54">
        <v>0</v>
      </c>
      <c r="H60" s="76"/>
      <c r="I60" s="76"/>
      <c r="J60" s="6"/>
    </row>
    <row r="61" spans="1:10" ht="15">
      <c r="A61" s="38" t="s">
        <v>102</v>
      </c>
      <c r="B61" s="8" t="s">
        <v>208</v>
      </c>
      <c r="C61" s="13"/>
      <c r="D61" s="14">
        <f>'[1]М-10'!$E$73</f>
        <v>1057.7622466456046</v>
      </c>
      <c r="E61" s="14">
        <v>0</v>
      </c>
      <c r="F61" s="14">
        <v>0</v>
      </c>
      <c r="G61" s="55">
        <v>0</v>
      </c>
      <c r="H61" s="76"/>
      <c r="I61" s="76"/>
      <c r="J61" s="6"/>
    </row>
    <row r="62" spans="1:10" ht="15">
      <c r="A62" s="38" t="s">
        <v>107</v>
      </c>
      <c r="B62" s="8" t="s">
        <v>234</v>
      </c>
      <c r="C62" s="29"/>
      <c r="D62" s="14">
        <v>0</v>
      </c>
      <c r="E62" s="14">
        <f>[3]Мира10!$E$68</f>
        <v>7963.5205136040677</v>
      </c>
      <c r="F62" s="14">
        <f>E62</f>
        <v>7963.5205136040677</v>
      </c>
      <c r="G62" s="55">
        <v>1389.1</v>
      </c>
      <c r="H62" s="79"/>
      <c r="I62" s="79"/>
      <c r="J62" s="6"/>
    </row>
    <row r="63" spans="1:10" ht="15">
      <c r="A63" s="38" t="s">
        <v>115</v>
      </c>
      <c r="B63" s="8" t="s">
        <v>235</v>
      </c>
      <c r="C63" s="29"/>
      <c r="D63" s="14">
        <v>0</v>
      </c>
      <c r="E63" s="14">
        <f>[3]Мира10!$E$69</f>
        <v>9439.3207171508566</v>
      </c>
      <c r="F63" s="14">
        <v>0</v>
      </c>
      <c r="G63" s="55">
        <v>0</v>
      </c>
      <c r="H63" s="79"/>
      <c r="I63" s="76"/>
      <c r="J63" s="6"/>
    </row>
    <row r="64" spans="1:10" ht="15">
      <c r="A64" s="38" t="s">
        <v>116</v>
      </c>
      <c r="B64" s="8" t="s">
        <v>210</v>
      </c>
      <c r="C64" s="29"/>
      <c r="D64" s="14">
        <v>0</v>
      </c>
      <c r="E64" s="14">
        <f>[3]Мира10!$E$70</f>
        <v>3814.515178938736</v>
      </c>
      <c r="F64" s="14">
        <f>E64</f>
        <v>3814.515178938736</v>
      </c>
      <c r="G64" s="55">
        <v>0</v>
      </c>
      <c r="H64" s="79"/>
      <c r="I64" s="76"/>
      <c r="J64" s="6"/>
    </row>
    <row r="65" spans="1:10" ht="15">
      <c r="A65" s="38" t="s">
        <v>168</v>
      </c>
      <c r="B65" s="8" t="s">
        <v>295</v>
      </c>
      <c r="C65" s="29"/>
      <c r="D65" s="14">
        <v>0</v>
      </c>
      <c r="E65" s="14">
        <v>0</v>
      </c>
      <c r="F65" s="14">
        <v>0</v>
      </c>
      <c r="G65" s="55">
        <v>2802.79</v>
      </c>
      <c r="H65" s="76">
        <f>SUM(H13:H64)</f>
        <v>177131.9788805932</v>
      </c>
      <c r="I65" s="76">
        <f>SUM(I13:I64)</f>
        <v>214412.80000000005</v>
      </c>
      <c r="J65" s="6"/>
    </row>
    <row r="66" spans="1:10" ht="15">
      <c r="A66" s="125"/>
      <c r="B66" s="125"/>
      <c r="C66" s="125"/>
      <c r="D66" s="125"/>
      <c r="E66" s="125"/>
      <c r="F66" s="125"/>
      <c r="G66" s="56"/>
      <c r="H66" s="6"/>
      <c r="I66" s="6"/>
    </row>
    <row r="67" spans="1:10" ht="15">
      <c r="A67" s="40"/>
      <c r="B67" s="8" t="s">
        <v>235</v>
      </c>
      <c r="C67" s="42"/>
      <c r="D67" s="43">
        <f>E63</f>
        <v>9439.3207171508566</v>
      </c>
      <c r="E67" s="18" t="s">
        <v>131</v>
      </c>
      <c r="F67" s="40"/>
      <c r="G67" s="63"/>
      <c r="H67" s="6"/>
      <c r="I67" s="6"/>
    </row>
    <row r="68" spans="1:10" ht="15">
      <c r="A68" s="40"/>
      <c r="B68" s="8" t="s">
        <v>228</v>
      </c>
      <c r="C68" s="42"/>
      <c r="D68" s="43">
        <f>D59</f>
        <v>1246.9284913510655</v>
      </c>
      <c r="E68" s="18" t="s">
        <v>173</v>
      </c>
      <c r="F68" s="40"/>
      <c r="G68" s="63"/>
      <c r="H68" s="6"/>
      <c r="I68" s="6"/>
    </row>
    <row r="69" spans="1:10" ht="15.75" customHeight="1">
      <c r="B69" s="8" t="s">
        <v>229</v>
      </c>
      <c r="C69" s="46"/>
      <c r="D69" s="44">
        <f>D60</f>
        <v>468.6199626304973</v>
      </c>
      <c r="E69" s="18" t="s">
        <v>173</v>
      </c>
      <c r="F69" s="18"/>
      <c r="G69" s="63"/>
      <c r="H69" s="6"/>
      <c r="I69" s="6"/>
    </row>
    <row r="70" spans="1:10" ht="15.75" customHeight="1">
      <c r="B70" s="8" t="s">
        <v>208</v>
      </c>
      <c r="C70" s="29"/>
      <c r="D70" s="14">
        <f>D61</f>
        <v>1057.7622466456046</v>
      </c>
      <c r="E70" s="18" t="s">
        <v>173</v>
      </c>
      <c r="F70" s="18"/>
      <c r="G70" s="63"/>
      <c r="H70" s="6"/>
      <c r="I70" s="6"/>
    </row>
    <row r="71" spans="1:10" ht="15">
      <c r="G71" s="63"/>
      <c r="H71" s="6"/>
      <c r="I71" s="6"/>
    </row>
    <row r="72" spans="1:10">
      <c r="D72" s="2" t="s">
        <v>126</v>
      </c>
    </row>
  </sheetData>
  <mergeCells count="11">
    <mergeCell ref="G10:G11"/>
    <mergeCell ref="A66:F66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4" orientation="portrait" r:id="rId1"/>
  <colBreaks count="1" manualBreakCount="1">
    <brk id="7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G32"/>
  <sheetViews>
    <sheetView zoomScaleNormal="100" workbookViewId="0">
      <selection activeCell="I15" sqref="I15"/>
    </sheetView>
  </sheetViews>
  <sheetFormatPr defaultRowHeight="15"/>
  <cols>
    <col min="2" max="2" width="28" customWidth="1"/>
    <col min="3" max="3" width="20.7109375" customWidth="1"/>
    <col min="4" max="4" width="15.28515625" customWidth="1"/>
    <col min="5" max="5" width="16" customWidth="1"/>
    <col min="6" max="6" width="16.42578125" customWidth="1"/>
    <col min="7" max="7" width="10.5703125" customWidth="1"/>
  </cols>
  <sheetData>
    <row r="2" spans="1:7" ht="15.75">
      <c r="A2" t="s">
        <v>335</v>
      </c>
      <c r="B2" s="95" t="s">
        <v>336</v>
      </c>
    </row>
    <row r="3" spans="1:7" ht="15.75">
      <c r="A3" s="88"/>
      <c r="C3" s="92">
        <f>[4]ТАРИФ.!$AA$22</f>
        <v>13.644853399170934</v>
      </c>
      <c r="D3">
        <f>[4]ТАРИФ.!$AA$23</f>
        <v>2.59</v>
      </c>
      <c r="E3" s="92">
        <f>[4]ТАРИФ.!$AA$24+[4]ТАРИФ.!$AA$62</f>
        <v>7.8380856758551385</v>
      </c>
      <c r="F3" s="92">
        <f>[4]ТАРИФ.!$AA$70</f>
        <v>3.21</v>
      </c>
    </row>
    <row r="4" spans="1:7" ht="16.5" thickBot="1">
      <c r="A4" s="88"/>
      <c r="C4" s="94" t="s">
        <v>337</v>
      </c>
      <c r="D4" s="96">
        <v>19</v>
      </c>
      <c r="E4" s="96">
        <v>57</v>
      </c>
      <c r="F4" s="96">
        <v>24</v>
      </c>
      <c r="G4" s="93"/>
    </row>
    <row r="5" spans="1:7" ht="33.75" customHeight="1" thickBot="1">
      <c r="A5" s="139" t="s">
        <v>305</v>
      </c>
      <c r="B5" s="141" t="s">
        <v>306</v>
      </c>
      <c r="C5" s="143" t="s">
        <v>331</v>
      </c>
      <c r="D5" s="145" t="s">
        <v>330</v>
      </c>
      <c r="E5" s="146"/>
      <c r="F5" s="147"/>
    </row>
    <row r="6" spans="1:7" ht="72.75" customHeight="1" thickBot="1">
      <c r="A6" s="140"/>
      <c r="B6" s="142"/>
      <c r="C6" s="144"/>
      <c r="D6" s="89" t="s">
        <v>334</v>
      </c>
      <c r="E6" s="90" t="s">
        <v>332</v>
      </c>
      <c r="F6" s="91" t="s">
        <v>333</v>
      </c>
    </row>
    <row r="7" spans="1:7" ht="16.5" thickBot="1">
      <c r="A7" s="102">
        <v>1</v>
      </c>
      <c r="B7" s="103">
        <v>2</v>
      </c>
      <c r="C7" s="103">
        <v>3</v>
      </c>
      <c r="D7" s="99">
        <v>4</v>
      </c>
      <c r="E7" s="100">
        <v>5</v>
      </c>
      <c r="F7" s="101">
        <v>6</v>
      </c>
    </row>
    <row r="8" spans="1:7" ht="15" customHeight="1">
      <c r="A8" s="120">
        <v>1</v>
      </c>
      <c r="B8" s="117" t="s">
        <v>307</v>
      </c>
      <c r="C8" s="114">
        <v>133844.45000000001</v>
      </c>
      <c r="D8" s="111">
        <f>C8*D4%</f>
        <v>25430.445500000002</v>
      </c>
      <c r="E8" s="98">
        <f>C8*E4%</f>
        <v>76291.336500000005</v>
      </c>
      <c r="F8" s="105">
        <f>C8*F4%</f>
        <v>32122.668000000001</v>
      </c>
      <c r="G8" s="97">
        <f>SUM(D8:F8)</f>
        <v>133844.45000000001</v>
      </c>
    </row>
    <row r="9" spans="1:7" ht="15.75" customHeight="1">
      <c r="A9" s="121">
        <v>2</v>
      </c>
      <c r="B9" s="118" t="s">
        <v>308</v>
      </c>
      <c r="C9" s="115">
        <v>134595.96</v>
      </c>
      <c r="D9" s="112">
        <f>C9*D4%</f>
        <v>25573.232399999997</v>
      </c>
      <c r="E9" s="108">
        <f>C9*E4%</f>
        <v>76719.697199999995</v>
      </c>
      <c r="F9" s="106">
        <f>C9*F4%</f>
        <v>32303.030399999996</v>
      </c>
      <c r="G9" s="97">
        <f t="shared" ref="G9:G30" si="0">SUM(D9:F9)</f>
        <v>134595.96</v>
      </c>
    </row>
    <row r="10" spans="1:7" ht="15.75">
      <c r="A10" s="121">
        <v>3</v>
      </c>
      <c r="B10" s="118" t="s">
        <v>309</v>
      </c>
      <c r="C10" s="115">
        <v>133323.45000000001</v>
      </c>
      <c r="D10" s="112">
        <f>C10*D4%</f>
        <v>25331.455500000004</v>
      </c>
      <c r="E10" s="108">
        <f>C10*E4%</f>
        <v>75994.366500000004</v>
      </c>
      <c r="F10" s="106">
        <f>C10*F4%</f>
        <v>31997.628000000001</v>
      </c>
      <c r="G10" s="97">
        <f t="shared" si="0"/>
        <v>133323.45000000001</v>
      </c>
    </row>
    <row r="11" spans="1:7" ht="15.75">
      <c r="A11" s="121">
        <v>4</v>
      </c>
      <c r="B11" s="118" t="s">
        <v>310</v>
      </c>
      <c r="C11" s="115">
        <v>129894</v>
      </c>
      <c r="D11" s="112">
        <f>C11*D4%</f>
        <v>24679.86</v>
      </c>
      <c r="E11" s="108">
        <f>C11*E4%</f>
        <v>74039.579999999987</v>
      </c>
      <c r="F11" s="106">
        <f>C11*F4%</f>
        <v>31174.559999999998</v>
      </c>
      <c r="G11" s="97">
        <f t="shared" si="0"/>
        <v>129893.99999999999</v>
      </c>
    </row>
    <row r="12" spans="1:7" ht="16.5" customHeight="1">
      <c r="A12" s="121">
        <v>5</v>
      </c>
      <c r="B12" s="118" t="s">
        <v>311</v>
      </c>
      <c r="C12" s="115">
        <v>128513.36</v>
      </c>
      <c r="D12" s="112">
        <f>C12*D4%</f>
        <v>24417.538400000001</v>
      </c>
      <c r="E12" s="108">
        <f>C12*E4%</f>
        <v>73252.6152</v>
      </c>
      <c r="F12" s="106">
        <f>C12*F4%</f>
        <v>30843.206399999999</v>
      </c>
      <c r="G12" s="97">
        <f t="shared" si="0"/>
        <v>128513.36</v>
      </c>
    </row>
    <row r="13" spans="1:7" ht="15.75">
      <c r="A13" s="121">
        <v>6</v>
      </c>
      <c r="B13" s="118" t="s">
        <v>312</v>
      </c>
      <c r="C13" s="115">
        <v>130194.28</v>
      </c>
      <c r="D13" s="112">
        <f>C13*D4%</f>
        <v>24736.913199999999</v>
      </c>
      <c r="E13" s="108">
        <f>C13*E4%</f>
        <v>74210.739599999986</v>
      </c>
      <c r="F13" s="106">
        <f>C13*F4%</f>
        <v>31246.627199999999</v>
      </c>
      <c r="G13" s="97">
        <f t="shared" si="0"/>
        <v>130194.27999999998</v>
      </c>
    </row>
    <row r="14" spans="1:7" ht="15.75">
      <c r="A14" s="121">
        <v>7</v>
      </c>
      <c r="B14" s="118" t="s">
        <v>313</v>
      </c>
      <c r="C14" s="115">
        <v>129709.1</v>
      </c>
      <c r="D14" s="112">
        <f>C14*D4%</f>
        <v>24644.729000000003</v>
      </c>
      <c r="E14" s="108">
        <f>C14*E4%</f>
        <v>73934.186999999991</v>
      </c>
      <c r="F14" s="106">
        <f>C14*F4%</f>
        <v>31130.184000000001</v>
      </c>
      <c r="G14" s="97">
        <f t="shared" si="0"/>
        <v>129709.1</v>
      </c>
    </row>
    <row r="15" spans="1:7" ht="15.75">
      <c r="A15" s="121">
        <v>8</v>
      </c>
      <c r="B15" s="118" t="s">
        <v>314</v>
      </c>
      <c r="C15" s="115">
        <v>127823.28</v>
      </c>
      <c r="D15" s="112">
        <f>C15*D4%</f>
        <v>24286.423200000001</v>
      </c>
      <c r="E15" s="108">
        <f>C15*E4%</f>
        <v>72859.2696</v>
      </c>
      <c r="F15" s="106">
        <f>C15*F4%</f>
        <v>30677.587199999998</v>
      </c>
      <c r="G15" s="97">
        <f t="shared" si="0"/>
        <v>127823.28</v>
      </c>
    </row>
    <row r="16" spans="1:7" ht="15.75">
      <c r="A16" s="121">
        <v>9</v>
      </c>
      <c r="B16" s="118" t="s">
        <v>315</v>
      </c>
      <c r="C16" s="115">
        <v>128978.8</v>
      </c>
      <c r="D16" s="112">
        <f>C16*D4%</f>
        <v>24505.972000000002</v>
      </c>
      <c r="E16" s="108">
        <f>C16*E4%</f>
        <v>73517.915999999997</v>
      </c>
      <c r="F16" s="106">
        <f>C16*F4%</f>
        <v>30954.912</v>
      </c>
      <c r="G16" s="97">
        <f t="shared" si="0"/>
        <v>128978.8</v>
      </c>
    </row>
    <row r="17" spans="1:7" ht="15.75">
      <c r="A17" s="121">
        <v>10</v>
      </c>
      <c r="B17" s="118" t="s">
        <v>316</v>
      </c>
      <c r="C17" s="115">
        <v>56489.62</v>
      </c>
      <c r="D17" s="112">
        <f>C17*D4%</f>
        <v>10733.0278</v>
      </c>
      <c r="E17" s="108">
        <f>C17*E4%</f>
        <v>32199.0834</v>
      </c>
      <c r="F17" s="106">
        <f>C17*F4%</f>
        <v>13557.5088</v>
      </c>
      <c r="G17" s="97">
        <f t="shared" si="0"/>
        <v>56489.619999999995</v>
      </c>
    </row>
    <row r="18" spans="1:7" ht="15.75">
      <c r="A18" s="121">
        <v>11</v>
      </c>
      <c r="B18" s="118" t="s">
        <v>317</v>
      </c>
      <c r="C18" s="115">
        <v>179225.44</v>
      </c>
      <c r="D18" s="112">
        <f>C18*D4%</f>
        <v>34052.833599999998</v>
      </c>
      <c r="E18" s="108">
        <f>C18*E4%</f>
        <v>102158.50079999999</v>
      </c>
      <c r="F18" s="106">
        <f>C18*F4%</f>
        <v>43014.105600000003</v>
      </c>
      <c r="G18" s="97">
        <f t="shared" si="0"/>
        <v>179225.44</v>
      </c>
    </row>
    <row r="19" spans="1:7" ht="15.75">
      <c r="A19" s="121">
        <v>12</v>
      </c>
      <c r="B19" s="118" t="s">
        <v>318</v>
      </c>
      <c r="C19" s="115">
        <v>69593.009999999995</v>
      </c>
      <c r="D19" s="112">
        <f>C19*D4%</f>
        <v>13222.671899999999</v>
      </c>
      <c r="E19" s="108">
        <f>C19*E4%</f>
        <v>39668.015699999996</v>
      </c>
      <c r="F19" s="106">
        <f>C19*F4%</f>
        <v>16702.322399999997</v>
      </c>
      <c r="G19" s="97">
        <f t="shared" si="0"/>
        <v>69593.009999999995</v>
      </c>
    </row>
    <row r="20" spans="1:7" ht="15.75">
      <c r="A20" s="121">
        <v>13</v>
      </c>
      <c r="B20" s="118" t="s">
        <v>319</v>
      </c>
      <c r="C20" s="115">
        <v>44035.91</v>
      </c>
      <c r="D20" s="112">
        <f>C20*D4%</f>
        <v>8366.822900000001</v>
      </c>
      <c r="E20" s="108">
        <f>C20*E4%</f>
        <v>25100.468700000001</v>
      </c>
      <c r="F20" s="106">
        <f>C20*F4%</f>
        <v>10568.618400000001</v>
      </c>
      <c r="G20" s="97">
        <f t="shared" si="0"/>
        <v>44035.91</v>
      </c>
    </row>
    <row r="21" spans="1:7" ht="15.75">
      <c r="A21" s="121">
        <v>14</v>
      </c>
      <c r="B21" s="118" t="s">
        <v>320</v>
      </c>
      <c r="C21" s="115">
        <v>73013.8</v>
      </c>
      <c r="D21" s="112">
        <f>C21*D4%</f>
        <v>13872.622000000001</v>
      </c>
      <c r="E21" s="108">
        <f>C21*E4%</f>
        <v>41617.865999999995</v>
      </c>
      <c r="F21" s="106">
        <f>C21*F4%</f>
        <v>17523.312000000002</v>
      </c>
      <c r="G21" s="97">
        <f t="shared" si="0"/>
        <v>73013.8</v>
      </c>
    </row>
    <row r="22" spans="1:7" ht="15.75">
      <c r="A22" s="121">
        <v>15</v>
      </c>
      <c r="B22" s="118" t="s">
        <v>321</v>
      </c>
      <c r="C22" s="115">
        <v>57432.06</v>
      </c>
      <c r="D22" s="112">
        <f>C22*D4%</f>
        <v>10912.091399999999</v>
      </c>
      <c r="E22" s="108">
        <f>C22*E4%</f>
        <v>32736.274199999996</v>
      </c>
      <c r="F22" s="106">
        <f>C22*F4%</f>
        <v>13783.694399999998</v>
      </c>
      <c r="G22" s="97">
        <f t="shared" si="0"/>
        <v>57432.06</v>
      </c>
    </row>
    <row r="23" spans="1:7" ht="15.75">
      <c r="A23" s="121">
        <v>16</v>
      </c>
      <c r="B23" s="118" t="s">
        <v>322</v>
      </c>
      <c r="C23" s="115">
        <v>192131.32</v>
      </c>
      <c r="D23" s="112">
        <f>C23*D4%</f>
        <v>36504.950799999999</v>
      </c>
      <c r="E23" s="108">
        <f>C23*E4%</f>
        <v>109514.85239999999</v>
      </c>
      <c r="F23" s="106">
        <f>C23*F4%</f>
        <v>46111.516799999998</v>
      </c>
      <c r="G23" s="97">
        <f t="shared" si="0"/>
        <v>192131.32</v>
      </c>
    </row>
    <row r="24" spans="1:7" ht="15.75">
      <c r="A24" s="121">
        <v>17</v>
      </c>
      <c r="B24" s="118" t="s">
        <v>323</v>
      </c>
      <c r="C24" s="115">
        <v>51312.84</v>
      </c>
      <c r="D24" s="112">
        <f>C24*D4%</f>
        <v>9749.4395999999997</v>
      </c>
      <c r="E24" s="108">
        <f>C24*E4%</f>
        <v>29248.318799999997</v>
      </c>
      <c r="F24" s="106">
        <f>C24*F4%</f>
        <v>12315.0816</v>
      </c>
      <c r="G24" s="97">
        <f t="shared" si="0"/>
        <v>51312.84</v>
      </c>
    </row>
    <row r="25" spans="1:7" ht="15.75">
      <c r="A25" s="121">
        <v>18</v>
      </c>
      <c r="B25" s="118" t="s">
        <v>324</v>
      </c>
      <c r="C25" s="115">
        <v>103433.48</v>
      </c>
      <c r="D25" s="112">
        <f>C25*D4%</f>
        <v>19652.361199999999</v>
      </c>
      <c r="E25" s="108">
        <f>C25*E4%</f>
        <v>58957.083599999991</v>
      </c>
      <c r="F25" s="106">
        <f>C25*F4%</f>
        <v>24824.035199999998</v>
      </c>
      <c r="G25" s="97">
        <f t="shared" si="0"/>
        <v>103433.48</v>
      </c>
    </row>
    <row r="26" spans="1:7" ht="15.75">
      <c r="A26" s="121">
        <v>19</v>
      </c>
      <c r="B26" s="118" t="s">
        <v>325</v>
      </c>
      <c r="C26" s="115">
        <v>110225.32</v>
      </c>
      <c r="D26" s="112">
        <f>C26*D4%</f>
        <v>20942.810800000003</v>
      </c>
      <c r="E26" s="108">
        <f>C26*E4%</f>
        <v>62828.432399999998</v>
      </c>
      <c r="F26" s="106">
        <f>C26*F4%</f>
        <v>26454.076799999999</v>
      </c>
      <c r="G26" s="97">
        <f t="shared" si="0"/>
        <v>110225.31999999999</v>
      </c>
    </row>
    <row r="27" spans="1:7" ht="15.75">
      <c r="A27" s="121">
        <v>20</v>
      </c>
      <c r="B27" s="118" t="s">
        <v>326</v>
      </c>
      <c r="C27" s="115">
        <v>123379.77</v>
      </c>
      <c r="D27" s="112">
        <f>C27*D4%</f>
        <v>23442.156300000002</v>
      </c>
      <c r="E27" s="108">
        <f>C27*E4%</f>
        <v>70326.468899999993</v>
      </c>
      <c r="F27" s="106">
        <f>C27*F4%</f>
        <v>29611.144799999998</v>
      </c>
      <c r="G27" s="97">
        <f t="shared" si="0"/>
        <v>123379.76999999999</v>
      </c>
    </row>
    <row r="28" spans="1:7" ht="15.75">
      <c r="A28" s="121">
        <v>21</v>
      </c>
      <c r="B28" s="118" t="s">
        <v>327</v>
      </c>
      <c r="C28" s="115">
        <v>189613.12</v>
      </c>
      <c r="D28" s="112">
        <f>C28*D4%</f>
        <v>36026.4928</v>
      </c>
      <c r="E28" s="108">
        <f>C28*E4%</f>
        <v>108079.47839999999</v>
      </c>
      <c r="F28" s="106">
        <f>C28*F4%</f>
        <v>45507.148799999995</v>
      </c>
      <c r="G28" s="97">
        <f t="shared" si="0"/>
        <v>189613.12</v>
      </c>
    </row>
    <row r="29" spans="1:7" ht="16.5" thickBot="1">
      <c r="A29" s="122">
        <v>22</v>
      </c>
      <c r="B29" s="118" t="s">
        <v>328</v>
      </c>
      <c r="C29" s="115">
        <v>197950.6</v>
      </c>
      <c r="D29" s="112">
        <f>C29*D4%</f>
        <v>37610.614000000001</v>
      </c>
      <c r="E29" s="108">
        <f>C29*E4%</f>
        <v>112831.84199999999</v>
      </c>
      <c r="F29" s="106">
        <f>C29*F4%</f>
        <v>47508.144</v>
      </c>
      <c r="G29" s="97">
        <f t="shared" si="0"/>
        <v>197950.6</v>
      </c>
    </row>
    <row r="30" spans="1:7" ht="16.5" thickBot="1">
      <c r="A30" s="119">
        <v>23</v>
      </c>
      <c r="B30" s="110" t="s">
        <v>329</v>
      </c>
      <c r="C30" s="116">
        <v>192344.48</v>
      </c>
      <c r="D30" s="113">
        <f>C30*D4%</f>
        <v>36545.451200000003</v>
      </c>
      <c r="E30" s="109">
        <f>C30*E4%</f>
        <v>109636.3536</v>
      </c>
      <c r="F30" s="107">
        <f>C30*F4%</f>
        <v>46162.675199999998</v>
      </c>
      <c r="G30" s="97">
        <f t="shared" si="0"/>
        <v>192344.48</v>
      </c>
    </row>
    <row r="31" spans="1:7" ht="15.75" thickBot="1">
      <c r="C31" s="104">
        <f>SUM(C8:C30)</f>
        <v>2817057.4500000007</v>
      </c>
      <c r="D31" s="93"/>
    </row>
    <row r="32" spans="1:7">
      <c r="D32" s="93"/>
    </row>
  </sheetData>
  <mergeCells count="4">
    <mergeCell ref="A5:A6"/>
    <mergeCell ref="B5:B6"/>
    <mergeCell ref="C5:C6"/>
    <mergeCell ref="D5:F5"/>
  </mergeCells>
  <pageMargins left="0.7" right="0.7" top="0.75" bottom="0.75" header="0.3" footer="0.3"/>
  <pageSetup paperSize="9" scale="8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28515625" style="2" customWidth="1"/>
    <col min="8" max="8" width="16.140625" style="2" customWidth="1"/>
    <col min="9" max="9" width="13.1406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141</v>
      </c>
      <c r="E6" s="28"/>
      <c r="F6" s="28"/>
    </row>
    <row r="7" spans="1:10">
      <c r="A7" s="27" t="s">
        <v>108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132</v>
      </c>
      <c r="E9" s="26">
        <f>[1]ТАРИФ.!$F$21</f>
        <v>888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SUM(D13:D64)</f>
        <v>139295.74092356337</v>
      </c>
      <c r="E12" s="5">
        <f>SUM(E13:E64)</f>
        <v>148048.63797166492</v>
      </c>
      <c r="F12" s="5">
        <f>SUM(F13:F64)</f>
        <v>144522.33427956028</v>
      </c>
      <c r="G12" s="53">
        <f>SUM(G13:G64)</f>
        <v>136064.78000000003</v>
      </c>
      <c r="H12" s="51">
        <v>136064.78</v>
      </c>
      <c r="I12" s="51">
        <f>(H12-G59-G60-G61-G62)/(F12-F63-F64-F59-F60-F61-F62)</f>
        <v>1.0965444814383838</v>
      </c>
    </row>
    <row r="13" spans="1:10" ht="15">
      <c r="A13" s="7">
        <v>1</v>
      </c>
      <c r="B13" s="8" t="s">
        <v>6</v>
      </c>
      <c r="C13" s="8"/>
      <c r="D13" s="9">
        <f>'[1]М-3'!$E$23</f>
        <v>27613.149136590771</v>
      </c>
      <c r="E13" s="9">
        <f>'[2]3'!$E$23</f>
        <v>27206.159038282556</v>
      </c>
      <c r="F13" s="9">
        <f>(E13/12*8)+(D13/12*4)</f>
        <v>27341.822404385297</v>
      </c>
      <c r="G13" s="52">
        <f>F13*I12</f>
        <v>29981.524469997061</v>
      </c>
      <c r="H13" s="76">
        <f>F13</f>
        <v>27341.822404385297</v>
      </c>
      <c r="I13" s="76">
        <f>G13</f>
        <v>29981.524469997061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'[1]М-3'!$E$25</f>
        <v>1698.8663986950248</v>
      </c>
      <c r="E14" s="9">
        <f>'[2]3'!$E$24</f>
        <v>0</v>
      </c>
      <c r="F14" s="9">
        <f t="shared" ref="F14:F58" si="0">(E14/12*8)+(D14/12*4)</f>
        <v>566.28879956500828</v>
      </c>
      <c r="G14" s="52">
        <f>F14*I12</f>
        <v>620.9608580633768</v>
      </c>
      <c r="H14" s="76">
        <f>F15+F14</f>
        <v>2182.4167995650082</v>
      </c>
      <c r="I14" s="76">
        <f>G15+G14</f>
        <v>2393.1170977614292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'[1]М-3'!$E$26</f>
        <v>0</v>
      </c>
      <c r="E15" s="9">
        <f>'[2]3'!$E$25</f>
        <v>2424.192</v>
      </c>
      <c r="F15" s="9">
        <f t="shared" si="0"/>
        <v>1616.1279999999999</v>
      </c>
      <c r="G15" s="52">
        <f>F15*I12</f>
        <v>1772.1562396980523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'[1]М-3'!$E$27</f>
        <v>559.7089481642231</v>
      </c>
      <c r="E16" s="9">
        <f>'[2]3'!$E$26</f>
        <v>326.02557967333979</v>
      </c>
      <c r="F16" s="9">
        <f t="shared" si="0"/>
        <v>403.9200358369676</v>
      </c>
      <c r="G16" s="52">
        <f>F16*I12</f>
        <v>442.91628623942103</v>
      </c>
      <c r="H16" s="76">
        <f>F16+F43+F44+F45+F46+F47+F48+F49+F50+F51</f>
        <v>19279.937918774587</v>
      </c>
      <c r="I16" s="76">
        <f>G16+G43+G44+G45+G46+G47+G48+G49+G50+G51</f>
        <v>21141.309527306919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'[1]М-3'!$E$28</f>
        <v>148.34012783742489</v>
      </c>
      <c r="E17" s="9">
        <f>'[2]3'!$E$27</f>
        <v>132.02690079187826</v>
      </c>
      <c r="F17" s="9">
        <f t="shared" si="0"/>
        <v>137.4646431403938</v>
      </c>
      <c r="G17" s="52">
        <f>F17*I12</f>
        <v>150.73609582849559</v>
      </c>
      <c r="H17" s="76">
        <f>F17+F18+F19+F20+F21+F22+F23+F24+F59+F60+F61+F64</f>
        <v>43115.555034266872</v>
      </c>
      <c r="I17" s="76">
        <f>G17+G18+G19+G20+G21+G22+G23+G24+G59+G60+G61+G64</f>
        <v>26153.339062454721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'[1]М-3'!$E$29</f>
        <v>890.04076702454972</v>
      </c>
      <c r="E18" s="9">
        <f>'[2]3'!$E$28</f>
        <v>601.56093434802119</v>
      </c>
      <c r="F18" s="9">
        <f t="shared" si="0"/>
        <v>697.72087857353063</v>
      </c>
      <c r="G18" s="52">
        <f>F18*I12</f>
        <v>765.08197898414574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'[1]М-3'!$E$30</f>
        <v>599.66717004825989</v>
      </c>
      <c r="E19" s="9">
        <f>'[2]3'!$E$29</f>
        <v>5053.1118485233728</v>
      </c>
      <c r="F19" s="9">
        <f t="shared" si="0"/>
        <v>3568.6302890316683</v>
      </c>
      <c r="G19" s="52">
        <f>F19*I12</f>
        <v>3913.1618497315403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'[1]М-3'!$E$31</f>
        <v>2002.591725805232</v>
      </c>
      <c r="E20" s="9">
        <f>'[2]3'!$E$30</f>
        <v>2978.8664378666372</v>
      </c>
      <c r="F20" s="9">
        <f t="shared" si="0"/>
        <v>2653.4415338461686</v>
      </c>
      <c r="G20" s="52">
        <f>F20*I12</f>
        <v>2909.6166707584166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'[1]М-3'!$E$32</f>
        <v>480.62201419325652</v>
      </c>
      <c r="E21" s="9">
        <f>'[2]3'!$E$31</f>
        <v>1522.2369364103154</v>
      </c>
      <c r="F21" s="9">
        <f t="shared" si="0"/>
        <v>1175.0319623379623</v>
      </c>
      <c r="G21" s="52">
        <f>F21*I12</f>
        <v>1288.4748138154075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'[1]М-3'!$E$33</f>
        <v>961.24402838651315</v>
      </c>
      <c r="E22" s="9">
        <f>'[2]3'!$E$32</f>
        <v>332.87797579526443</v>
      </c>
      <c r="F22" s="9">
        <f t="shared" si="0"/>
        <v>542.33332665901401</v>
      </c>
      <c r="G22" s="52">
        <f>F22*I12</f>
        <v>594.69261644806215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'[1]М-3'!$E$34</f>
        <v>3204.1467612883735</v>
      </c>
      <c r="E23" s="9">
        <f>'[2]3'!$E$33</f>
        <v>1232.8813918343146</v>
      </c>
      <c r="F23" s="9">
        <f t="shared" si="0"/>
        <v>1889.9698483190009</v>
      </c>
      <c r="G23" s="52">
        <f>F23*I12</f>
        <v>2072.4360072591398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'[1]М-3'!$E$35</f>
        <v>480.62201419325652</v>
      </c>
      <c r="E24" s="9">
        <f>'[2]3'!$E$34</f>
        <v>110.95932526508835</v>
      </c>
      <c r="F24" s="9">
        <f t="shared" si="0"/>
        <v>234.18022157447774</v>
      </c>
      <c r="G24" s="52">
        <f>F24*I12</f>
        <v>256.7890296295115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'[1]М-3'!$E$36</f>
        <v>0</v>
      </c>
      <c r="E25" s="9">
        <f>'[2]3'!$E$35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F25+F26+F27+F28+F29+F30+F31+F32+F33+F34+F35+F36+F37+F38+F39+F52+F53+F54+F62+F63</f>
        <v>50030.180632837597</v>
      </c>
      <c r="I25" s="76">
        <f>G25+G26+G27+G28+G29+G30+G31+G32+G33+G34+G35+G36+G37+G38+G39+G52+G53+G54+G62+G63</f>
        <v>53574.715253981958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'[1]М-3'!$E$37</f>
        <v>10680.489204294587</v>
      </c>
      <c r="E26" s="9">
        <f>'[2]3'!$E$36</f>
        <v>10893.497711756341</v>
      </c>
      <c r="F26" s="9">
        <f t="shared" si="0"/>
        <v>10822.494875935756</v>
      </c>
      <c r="G26" s="52">
        <f>F26*I12</f>
        <v>11867.34703160254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'[1]М-3'!$E$38</f>
        <v>0</v>
      </c>
      <c r="E27" s="9">
        <f>'[2]3'!$E$38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'[1]М-3'!$E$39</f>
        <v>0</v>
      </c>
      <c r="E28" s="9">
        <f>'[2]3'!$E$38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'[1]М-3'!$E$40</f>
        <v>5340.2446021472942</v>
      </c>
      <c r="E29" s="9">
        <f>'[2]3'!$E$39</f>
        <v>7262.3318078375651</v>
      </c>
      <c r="F29" s="9">
        <f t="shared" si="0"/>
        <v>6621.6360726074745</v>
      </c>
      <c r="G29" s="52">
        <f>F29*I12</f>
        <v>7260.9184935110598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'[1]М-3'!$E$41</f>
        <v>3437.783123375435</v>
      </c>
      <c r="E30" s="9">
        <f>'[2]3'!$E$40</f>
        <v>10490.03483354315</v>
      </c>
      <c r="F30" s="9">
        <f t="shared" si="0"/>
        <v>8139.284263487245</v>
      </c>
      <c r="G30" s="52">
        <f>F30*I12</f>
        <v>8925.0872419852185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'[1]М-3'!$E$42</f>
        <v>10680.489204294587</v>
      </c>
      <c r="E31" s="9">
        <f>'[2]3'!$E$41</f>
        <v>14524.66361567513</v>
      </c>
      <c r="F31" s="9">
        <f t="shared" si="0"/>
        <v>13243.272145214949</v>
      </c>
      <c r="G31" s="52">
        <f>F31*I12</f>
        <v>14521.83698702212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'[1]М-3'!$E$43</f>
        <v>0</v>
      </c>
      <c r="E32" s="9">
        <f>'[2]3'!$E$42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'[1]М-3'!$E$44</f>
        <v>0</v>
      </c>
      <c r="E33" s="9">
        <f>'[2]3'!$E$43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'[1]М-3'!$E$45</f>
        <v>0</v>
      </c>
      <c r="E34" s="9">
        <f>'[2]3'!$E$44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'[1]М-3'!$E$46</f>
        <v>2257.5973278968513</v>
      </c>
      <c r="E35" s="9">
        <f>'[2]3'!$E$45</f>
        <v>3227.7030257055831</v>
      </c>
      <c r="F35" s="9">
        <f t="shared" si="0"/>
        <v>2904.334459769339</v>
      </c>
      <c r="G35" s="52">
        <f>F35*I12</f>
        <v>3184.7319241113983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'[1]М-3'!$E$47</f>
        <v>507.95939877679086</v>
      </c>
      <c r="E36" s="9">
        <f>'[2]3'!$E$46</f>
        <v>242.07772692791869</v>
      </c>
      <c r="F36" s="9">
        <f t="shared" si="0"/>
        <v>330.70495087754273</v>
      </c>
      <c r="G36" s="52">
        <f>F36*I12</f>
        <v>362.6326888691213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'[1]М-3'!$E$48</f>
        <v>92.555699475492446</v>
      </c>
      <c r="E37" s="9">
        <f>'[2]3'!$E$47</f>
        <v>376.56535299898434</v>
      </c>
      <c r="F37" s="9">
        <f t="shared" si="0"/>
        <v>281.89546849115374</v>
      </c>
      <c r="G37" s="52">
        <f>F37*I12</f>
        <v>309.11092031646245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'[1]М-3'!$E$49</f>
        <v>2709.1167934762138</v>
      </c>
      <c r="E38" s="9">
        <f>'[2]3'!$E$48</f>
        <v>1936.6218154233547</v>
      </c>
      <c r="F38" s="9">
        <f t="shared" si="0"/>
        <v>2194.1201414409743</v>
      </c>
      <c r="G38" s="52">
        <f>F38*I12</f>
        <v>2405.9503327099064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'[1]М-3'!$E$50</f>
        <v>2031.8375951071664</v>
      </c>
      <c r="E39" s="9">
        <f>'[2]3'!$E$49</f>
        <v>2904.9327231350198</v>
      </c>
      <c r="F39" s="9">
        <f t="shared" si="0"/>
        <v>2613.901013792402</v>
      </c>
      <c r="G39" s="52">
        <f>F39*I12</f>
        <v>2866.2587317002549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'[1]М-3'!$E$51</f>
        <v>0</v>
      </c>
      <c r="E40" s="9">
        <f>'[2]3'!$E$50</f>
        <v>502.92910145494392</v>
      </c>
      <c r="F40" s="9">
        <f t="shared" si="0"/>
        <v>335.2860676366293</v>
      </c>
      <c r="G40" s="52">
        <f>F40*I12</f>
        <v>367.65608717012253</v>
      </c>
      <c r="H40" s="76">
        <f>F40+F41+F55+F56+F57+F58</f>
        <v>1244.7262725090031</v>
      </c>
      <c r="I40" s="76">
        <f>G40+G41+G55+G56+G57+G58</f>
        <v>1364.8977250211169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'[1]М-3'!$E$52</f>
        <v>50.365763516966972</v>
      </c>
      <c r="E41" s="9">
        <f>'[2]3'!$E$51</f>
        <v>100.58582029098891</v>
      </c>
      <c r="F41" s="9">
        <f t="shared" si="0"/>
        <v>83.84580136631493</v>
      </c>
      <c r="G41" s="52">
        <f>F41*I12</f>
        <v>91.940650780011538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'[2]3'!$E$52</f>
        <v>1991.54282583283</v>
      </c>
      <c r="F42" s="9">
        <f t="shared" si="0"/>
        <v>1327.6952172218867</v>
      </c>
      <c r="G42" s="52">
        <f>F42*I12</f>
        <v>1455.876863476796</v>
      </c>
      <c r="H42" s="76">
        <f>F42</f>
        <v>1327.6952172218867</v>
      </c>
      <c r="I42" s="76">
        <f>G42</f>
        <v>1455.876863476796</v>
      </c>
      <c r="J42" s="78" t="s">
        <v>301</v>
      </c>
    </row>
    <row r="43" spans="1:10" ht="22.5">
      <c r="A43" s="7" t="s">
        <v>84</v>
      </c>
      <c r="B43" s="8" t="s">
        <v>37</v>
      </c>
      <c r="C43" s="8"/>
      <c r="D43" s="9">
        <f>'[1]М-3'!$E$53</f>
        <v>1406.2195137631704</v>
      </c>
      <c r="E43" s="9">
        <f>'[2]3'!$E$53</f>
        <v>1170.1989556132385</v>
      </c>
      <c r="F43" s="9">
        <f t="shared" si="0"/>
        <v>1248.872474996549</v>
      </c>
      <c r="G43" s="52">
        <f>F43*I12</f>
        <v>1369.4442204777617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'[1]М-3'!$E$54</f>
        <v>10794.009060868673</v>
      </c>
      <c r="E44" s="9">
        <f>'[2]3'!$E$54</f>
        <v>13473.506098745172</v>
      </c>
      <c r="F44" s="9">
        <f t="shared" si="0"/>
        <v>12580.340419453007</v>
      </c>
      <c r="G44" s="52">
        <f>F44*I12</f>
        <v>13794.902861567436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'[1]М-3'!$E$55</f>
        <v>1064.4092268356619</v>
      </c>
      <c r="E45" s="9">
        <f>'[2]3'!$E$55</f>
        <v>885.75827130639493</v>
      </c>
      <c r="F45" s="9">
        <f t="shared" si="0"/>
        <v>945.30858981615052</v>
      </c>
      <c r="G45" s="52">
        <f>F45*I12</f>
        <v>1036.5729174192006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'[1]М-3'!$E$56</f>
        <v>474.93639867822151</v>
      </c>
      <c r="E46" s="9">
        <f>'[2]3'!$E$56</f>
        <v>395.22284556319141</v>
      </c>
      <c r="F46" s="9">
        <f t="shared" si="0"/>
        <v>421.79402993486815</v>
      </c>
      <c r="G46" s="52">
        <f>F46*I12</f>
        <v>462.51591582873613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'[1]М-3'!$E$57</f>
        <v>1799.0015101447746</v>
      </c>
      <c r="E47" s="9">
        <f>'[2]3'!$E$57</f>
        <v>1497.0562331939086</v>
      </c>
      <c r="F47" s="9">
        <f t="shared" si="0"/>
        <v>1597.7046588441972</v>
      </c>
      <c r="G47" s="52">
        <f>F47*I12</f>
        <v>1751.9542266240001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'[1]М-3'!$E$58</f>
        <v>725.59727575839463</v>
      </c>
      <c r="E48" s="9">
        <f>'[2]3'!$E$58</f>
        <v>603.81268072154285</v>
      </c>
      <c r="F48" s="9">
        <f t="shared" si="0"/>
        <v>644.40754573382674</v>
      </c>
      <c r="G48" s="52">
        <f>F48*I12</f>
        <v>706.62153807168067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'[1]М-3'!$E$59</f>
        <v>3198.2249069240588</v>
      </c>
      <c r="E49" s="9">
        <f>'[2]3'!$E$59</f>
        <v>532.28666069116798</v>
      </c>
      <c r="F49" s="9">
        <f t="shared" si="0"/>
        <v>1420.9327427687983</v>
      </c>
      <c r="G49" s="52">
        <f>F49*I12</f>
        <v>1558.1159575782324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'[1]М-3'!$E$60</f>
        <v>0</v>
      </c>
      <c r="E50" s="9">
        <f>'[2]3'!$E$60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'[1]М-3'!$E$61</f>
        <v>49.972264170688327</v>
      </c>
      <c r="E51" s="9">
        <f>'[2]3'!$E$61</f>
        <v>0</v>
      </c>
      <c r="F51" s="9">
        <f t="shared" si="0"/>
        <v>16.657421390229441</v>
      </c>
      <c r="G51" s="52">
        <f>F51*I12</f>
        <v>18.265603500449785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'[1]М-3'!$E$65</f>
        <v>0</v>
      </c>
      <c r="E52" s="9">
        <f>'[2]3'!$E$62</f>
        <v>0</v>
      </c>
      <c r="F52" s="9">
        <f t="shared" si="0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'[1]М-3'!$E$64</f>
        <v>0</v>
      </c>
      <c r="E53" s="9">
        <f>'[2]3'!$E$63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'[1]М-3'!$E$63</f>
        <v>55.130190781076074</v>
      </c>
      <c r="E54" s="9">
        <f>'[2]3'!$E$64</f>
        <v>0</v>
      </c>
      <c r="F54" s="9">
        <f t="shared" si="0"/>
        <v>18.376730260358691</v>
      </c>
      <c r="G54" s="52">
        <f>F54*I12</f>
        <v>20.150902153878075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'[1]М-3'!$E$69</f>
        <v>98.338169060769133</v>
      </c>
      <c r="E55" s="9">
        <f>'[2]3'!$E$65</f>
        <v>98.196509727350133</v>
      </c>
      <c r="F55" s="9">
        <f t="shared" si="0"/>
        <v>98.243729505156466</v>
      </c>
      <c r="G55" s="52">
        <f>F55*I12</f>
        <v>107.72861942480465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'[1]М-3'!$E$68</f>
        <v>98.338169060769133</v>
      </c>
      <c r="E56" s="9">
        <f>'[2]3'!$E$66</f>
        <v>98.196509727350133</v>
      </c>
      <c r="F56" s="9">
        <f t="shared" si="0"/>
        <v>98.243729505156466</v>
      </c>
      <c r="G56" s="52">
        <f>F56*I12</f>
        <v>107.72861942480465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'[1]М-3'!$E$66</f>
        <v>464.67289611759884</v>
      </c>
      <c r="E57" s="9">
        <f>'[2]3'!$E$67</f>
        <v>541.58088212739892</v>
      </c>
      <c r="F57" s="9">
        <f t="shared" si="0"/>
        <v>515.94488679079882</v>
      </c>
      <c r="G57" s="52">
        <f>F57*I12</f>
        <v>565.75651833680217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'[1]М-3'!$E$67</f>
        <v>16.175644932912085</v>
      </c>
      <c r="E58" s="9">
        <f>'[2]3'!$E$68</f>
        <v>161.65526409096452</v>
      </c>
      <c r="F58" s="9">
        <f t="shared" si="0"/>
        <v>113.16205770494705</v>
      </c>
      <c r="G58" s="52">
        <f>F58*I12</f>
        <v>124.08722988457163</v>
      </c>
      <c r="H58" s="79"/>
      <c r="I58" s="79"/>
      <c r="J58" s="6"/>
    </row>
    <row r="59" spans="1:10" ht="22.5">
      <c r="A59" s="7" t="s">
        <v>100</v>
      </c>
      <c r="B59" s="8" t="s">
        <v>55</v>
      </c>
      <c r="C59" s="8"/>
      <c r="D59" s="9">
        <f>'[1]М-3'!$E$71</f>
        <v>26210.776917992294</v>
      </c>
      <c r="E59" s="9">
        <f>'[2]3'!$E$69</f>
        <v>20685.740314342267</v>
      </c>
      <c r="F59" s="9">
        <f>E59</f>
        <v>20685.740314342267</v>
      </c>
      <c r="G59" s="54">
        <v>3128.37</v>
      </c>
      <c r="H59" s="79"/>
      <c r="I59" s="79"/>
      <c r="J59" s="6"/>
    </row>
    <row r="60" spans="1:10" ht="15">
      <c r="A60" s="7" t="s">
        <v>101</v>
      </c>
      <c r="B60" s="8" t="s">
        <v>133</v>
      </c>
      <c r="C60" s="8"/>
      <c r="D60" s="9">
        <f>'[1]М-3'!$E$72</f>
        <v>7119.5949375852715</v>
      </c>
      <c r="E60" s="9">
        <f>'[2]3'!$E$72</f>
        <v>2136.5996793985164</v>
      </c>
      <c r="F60" s="9">
        <f>E60</f>
        <v>2136.5996793985164</v>
      </c>
      <c r="G60" s="52">
        <v>5000</v>
      </c>
      <c r="H60" s="138">
        <v>11073.98</v>
      </c>
      <c r="I60" s="79"/>
      <c r="J60" s="6"/>
    </row>
    <row r="61" spans="1:10" ht="15">
      <c r="A61" s="7" t="s">
        <v>102</v>
      </c>
      <c r="B61" s="8" t="s">
        <v>134</v>
      </c>
      <c r="C61" s="8"/>
      <c r="D61" s="9">
        <f>'[1]М-3'!$E$73</f>
        <v>6432.7455253403941</v>
      </c>
      <c r="E61" s="9">
        <f>'[2]3'!$E$71</f>
        <v>3064.0763621955484</v>
      </c>
      <c r="F61" s="9">
        <f>E61</f>
        <v>3064.0763621955484</v>
      </c>
      <c r="G61" s="52">
        <v>6073.98</v>
      </c>
      <c r="H61" s="138"/>
      <c r="I61" s="79"/>
      <c r="J61" s="6"/>
    </row>
    <row r="62" spans="1:10">
      <c r="A62" s="34" t="s">
        <v>107</v>
      </c>
      <c r="B62" s="11" t="s">
        <v>135</v>
      </c>
      <c r="C62" s="15"/>
      <c r="D62" s="17">
        <f>'[1]М-3'!$E$74</f>
        <v>1481.6701326424363</v>
      </c>
      <c r="E62" s="17">
        <v>0</v>
      </c>
      <c r="F62" s="12">
        <f>D62</f>
        <v>1481.6701326424363</v>
      </c>
      <c r="G62" s="52">
        <v>1850.69</v>
      </c>
      <c r="H62" s="78"/>
      <c r="I62" s="78"/>
    </row>
    <row r="63" spans="1:10">
      <c r="A63" s="34" t="s">
        <v>115</v>
      </c>
      <c r="B63" s="13" t="s">
        <v>136</v>
      </c>
      <c r="C63" s="4"/>
      <c r="D63" s="16">
        <f>'[1]М-3'!$E$75</f>
        <v>1378.4903783179689</v>
      </c>
      <c r="E63" s="16">
        <v>0</v>
      </c>
      <c r="F63" s="12">
        <f>D63</f>
        <v>1378.4903783179689</v>
      </c>
      <c r="G63" s="52">
        <v>0</v>
      </c>
      <c r="H63" s="78"/>
      <c r="I63" s="78"/>
    </row>
    <row r="64" spans="1:10">
      <c r="A64" s="25" t="s">
        <v>116</v>
      </c>
      <c r="B64" s="8" t="s">
        <v>105</v>
      </c>
      <c r="C64" s="4"/>
      <c r="D64" s="16">
        <v>0</v>
      </c>
      <c r="E64" s="16">
        <f>'[2]3'!$E$70</f>
        <v>6330.3659748483233</v>
      </c>
      <c r="F64" s="14">
        <f>E64</f>
        <v>6330.3659748483233</v>
      </c>
      <c r="G64" s="52">
        <v>0</v>
      </c>
      <c r="H64" s="80">
        <f>SUM(H13:H58)</f>
        <v>144522.33427956025</v>
      </c>
      <c r="I64" s="80">
        <f>SUM(I13:I58)</f>
        <v>136064.78</v>
      </c>
    </row>
    <row r="65" spans="1:6">
      <c r="A65" s="125"/>
      <c r="B65" s="125"/>
      <c r="C65" s="125"/>
      <c r="D65" s="125"/>
      <c r="E65" s="125"/>
      <c r="F65" s="125"/>
    </row>
    <row r="66" spans="1:6" ht="22.5">
      <c r="B66" s="8" t="s">
        <v>55</v>
      </c>
      <c r="C66" s="8"/>
      <c r="D66" s="9">
        <f>D59</f>
        <v>26210.776917992294</v>
      </c>
      <c r="E66" s="18" t="s">
        <v>138</v>
      </c>
      <c r="F66" s="18"/>
    </row>
    <row r="67" spans="1:6">
      <c r="B67" s="8" t="s">
        <v>133</v>
      </c>
      <c r="C67" s="8"/>
      <c r="D67" s="9">
        <f>D60</f>
        <v>7119.5949375852715</v>
      </c>
      <c r="E67" s="18" t="s">
        <v>121</v>
      </c>
      <c r="F67" s="18"/>
    </row>
    <row r="68" spans="1:6">
      <c r="B68" s="8" t="s">
        <v>134</v>
      </c>
      <c r="C68" s="8"/>
      <c r="D68" s="9">
        <f>D61</f>
        <v>6432.7455253403941</v>
      </c>
      <c r="E68" s="18" t="s">
        <v>121</v>
      </c>
      <c r="F68" s="18"/>
    </row>
    <row r="69" spans="1:6">
      <c r="B69" s="29"/>
      <c r="C69" s="29"/>
      <c r="D69" s="30"/>
      <c r="E69" s="18"/>
      <c r="F69" s="18"/>
    </row>
    <row r="70" spans="1:6">
      <c r="D70" s="2" t="s">
        <v>126</v>
      </c>
    </row>
  </sheetData>
  <mergeCells count="12">
    <mergeCell ref="H60:H61"/>
    <mergeCell ref="G10:G11"/>
    <mergeCell ref="A65:F65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1" orientation="portrait" r:id="rId1"/>
  <colBreaks count="1" manualBreakCount="1">
    <brk id="7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85546875" style="2" customWidth="1"/>
    <col min="8" max="8" width="16.140625" style="2" customWidth="1"/>
    <col min="9" max="9" width="11.71093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143</v>
      </c>
      <c r="E6" s="28"/>
      <c r="F6" s="28"/>
    </row>
    <row r="7" spans="1:10">
      <c r="A7" s="27" t="s">
        <v>110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142</v>
      </c>
      <c r="E9" s="26">
        <f>[1]ТАРИФ.!$G$21</f>
        <v>865.5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SUM(D13:D61)</f>
        <v>147182.33763265726</v>
      </c>
      <c r="E12" s="23">
        <f t="shared" ref="E12:F12" si="0">SUM(E13:E61)</f>
        <v>126704.67763446519</v>
      </c>
      <c r="F12" s="23">
        <f t="shared" si="0"/>
        <v>182032.96792591576</v>
      </c>
      <c r="G12" s="53">
        <f>SUM(G13:G62)</f>
        <v>163603.31000000003</v>
      </c>
      <c r="H12" s="51">
        <v>163603.31</v>
      </c>
      <c r="I12" s="51">
        <f>(H12-G62-G60-G59)/(F12-F61-F60-F59)</f>
        <v>0.95503130399226899</v>
      </c>
    </row>
    <row r="13" spans="1:10" ht="15">
      <c r="A13" s="7">
        <v>1</v>
      </c>
      <c r="B13" s="8" t="s">
        <v>6</v>
      </c>
      <c r="C13" s="8"/>
      <c r="D13" s="9">
        <f>'[1]М-4'!$E$23</f>
        <v>26913.491641575802</v>
      </c>
      <c r="E13" s="9">
        <f>'[2]4'!$E$23</f>
        <v>26351.594910207732</v>
      </c>
      <c r="F13" s="9">
        <f>(E13/12*8)+(D13/12*4)</f>
        <v>26538.893820663754</v>
      </c>
      <c r="G13" s="52">
        <f>F13*I12</f>
        <v>25345.474372060875</v>
      </c>
      <c r="H13" s="76">
        <f>F13</f>
        <v>26538.893820663754</v>
      </c>
      <c r="I13" s="76">
        <f>G13</f>
        <v>25345.474372060875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'[1]М-4'!$E$25</f>
        <v>1698.8663986950248</v>
      </c>
      <c r="E14" s="9">
        <f>'[2]4'!$E$24</f>
        <v>0</v>
      </c>
      <c r="F14" s="9">
        <f t="shared" ref="F14:F58" si="1">(E14/12*8)+(D14/12*4)</f>
        <v>566.28879956500828</v>
      </c>
      <c r="G14" s="52">
        <f>F14*I12</f>
        <v>540.82353068478653</v>
      </c>
      <c r="H14" s="76">
        <f>F14+F15</f>
        <v>808.70799956500832</v>
      </c>
      <c r="I14" s="76">
        <f>G14+G15</f>
        <v>772.34145537354925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'[1]М-4'!$E$26</f>
        <v>0</v>
      </c>
      <c r="E15" s="9">
        <f>'[2]4'!$E$25</f>
        <v>363.62880000000001</v>
      </c>
      <c r="F15" s="9">
        <f t="shared" si="1"/>
        <v>242.41920000000002</v>
      </c>
      <c r="G15" s="52">
        <f>F15*I12</f>
        <v>231.51792468876266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'[1]М-4'!$E$27</f>
        <v>559.7089481642231</v>
      </c>
      <c r="E16" s="9">
        <f>'[2]4'!$E$26</f>
        <v>163.01278983667004</v>
      </c>
      <c r="F16" s="9">
        <f t="shared" si="1"/>
        <v>295.24484261252104</v>
      </c>
      <c r="G16" s="52">
        <f>F16*I12</f>
        <v>281.9680670372282</v>
      </c>
      <c r="H16" s="76">
        <f>F16+F43+F44+F45+F46+F47+F48+F49+F50+F51</f>
        <v>15578.445608076961</v>
      </c>
      <c r="I16" s="76">
        <f>G16+G43+G44+G45+G46+G47+G48+G49+G50+G51</f>
        <v>14877.903223254376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'[1]М-4'!$E$28</f>
        <v>296.68025567485023</v>
      </c>
      <c r="E17" s="9">
        <f>'[2]4'!$E$27</f>
        <v>132.02690079187826</v>
      </c>
      <c r="F17" s="9">
        <f t="shared" si="1"/>
        <v>186.9113524195356</v>
      </c>
      <c r="G17" s="52">
        <f>F17*I12</f>
        <v>178.50619263218763</v>
      </c>
      <c r="H17" s="76">
        <f>F17+F18+F19+F20+F21+F22+F23+F59+F61+F62+F24</f>
        <v>98119.096561943792</v>
      </c>
      <c r="I17" s="76">
        <f>G17+G18+G19+G20+G21+G22+G23+G59+G61+G62+G24</f>
        <v>82516.355715235011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'[1]М-4'!$E$29</f>
        <v>890.04076702454972</v>
      </c>
      <c r="E18" s="9">
        <f>'[2]4'!$E$28</f>
        <v>601.56093434802119</v>
      </c>
      <c r="F18" s="9">
        <f t="shared" si="1"/>
        <v>697.72087857353063</v>
      </c>
      <c r="G18" s="52">
        <f>F18*I12</f>
        <v>666.34528048671052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'[1]М-4'!$E$30</f>
        <v>599.66717004825989</v>
      </c>
      <c r="E19" s="9">
        <f>'[2]4'!$E$29</f>
        <v>5173.4240353929745</v>
      </c>
      <c r="F19" s="9">
        <f t="shared" si="1"/>
        <v>3648.8384136114028</v>
      </c>
      <c r="G19" s="52">
        <f>F19*I12</f>
        <v>3484.7549082083801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'[1]М-4'!$E$31</f>
        <v>1602.073380644189</v>
      </c>
      <c r="E20" s="9">
        <f>'[2]4'!$E$30</f>
        <v>2978.8664378666372</v>
      </c>
      <c r="F20" s="9">
        <f t="shared" si="1"/>
        <v>2519.9354187924878</v>
      </c>
      <c r="G20" s="52">
        <f>F20*I12</f>
        <v>2406.6172089856941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'[1]М-4'!$E$32</f>
        <v>1228.2562584938776</v>
      </c>
      <c r="E21" s="9">
        <f>'[2]4'!$E$31</f>
        <v>1522.2369364103154</v>
      </c>
      <c r="F21" s="9">
        <f t="shared" si="1"/>
        <v>1424.2433771048361</v>
      </c>
      <c r="G21" s="52">
        <f>F21*I12</f>
        <v>1360.1970096387845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'[1]М-4'!$E$33</f>
        <v>961.24402838651315</v>
      </c>
      <c r="E22" s="9">
        <f>'[2]4'!$E$32</f>
        <v>332.87797579526443</v>
      </c>
      <c r="F22" s="9">
        <f t="shared" si="1"/>
        <v>542.33332665901401</v>
      </c>
      <c r="G22" s="52">
        <f>F22*I12</f>
        <v>517.94530415762335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'[1]М-4'!$E$34</f>
        <v>3204.1467612883735</v>
      </c>
      <c r="E23" s="9">
        <f>'[2]4'!$E$33</f>
        <v>1232.8813918343146</v>
      </c>
      <c r="F23" s="9">
        <f t="shared" si="1"/>
        <v>1889.9698483190009</v>
      </c>
      <c r="G23" s="52">
        <f>F23*I12</f>
        <v>1804.9803687461663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'[1]М-4'!$E$35</f>
        <v>480.62201419325652</v>
      </c>
      <c r="E24" s="9">
        <f>'[2]4'!$E$34</f>
        <v>110.95932526508835</v>
      </c>
      <c r="F24" s="9">
        <f t="shared" si="1"/>
        <v>234.18022157447774</v>
      </c>
      <c r="G24" s="52">
        <f>F24*I12</f>
        <v>223.64944237947196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'[1]М-4'!$E$36</f>
        <v>0</v>
      </c>
      <c r="E25" s="9">
        <f>'[2]4'!$E$35</f>
        <v>0</v>
      </c>
      <c r="F25" s="9">
        <f t="shared" si="1"/>
        <v>0</v>
      </c>
      <c r="G25" s="52">
        <f>F25*I12</f>
        <v>0</v>
      </c>
      <c r="H25" s="76">
        <f>F25+F26+F27+F28+F29+F30+F31+F32+F33+F34+F35+F36+F37+F38+F39+F52+F53+F54+F60</f>
        <v>37783.315533110093</v>
      </c>
      <c r="I25" s="76">
        <f>G25+G26+G27+G28+G29+G30+G31+G32+G33+G34+G35+G36+G37+G38+G39+G52+G53+G54+G60</f>
        <v>37030.82939572879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'[1]М-4'!$E$37</f>
        <v>10680.489204294587</v>
      </c>
      <c r="E26" s="9">
        <f>'[2]4'!$E$36</f>
        <v>7262.3318078375651</v>
      </c>
      <c r="F26" s="9">
        <f t="shared" si="1"/>
        <v>8401.7176066565717</v>
      </c>
      <c r="G26" s="52">
        <f>F26*I12</f>
        <v>8023.903321660031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'[1]М-4'!$E$38</f>
        <v>0</v>
      </c>
      <c r="E27" s="9">
        <f>'[2]4'!$E$37</f>
        <v>0</v>
      </c>
      <c r="F27" s="9">
        <f t="shared" si="1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'[1]М-4'!$E$39</f>
        <v>0</v>
      </c>
      <c r="E28" s="9">
        <f>'[2]4'!$E$38</f>
        <v>0</v>
      </c>
      <c r="F28" s="9">
        <f t="shared" si="1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'[1]М-4'!$E$40</f>
        <v>5340.2446021472942</v>
      </c>
      <c r="E29" s="9">
        <f>'[2]4'!$E$39</f>
        <v>4841.5545385583746</v>
      </c>
      <c r="F29" s="9">
        <f t="shared" si="1"/>
        <v>5007.7845597546811</v>
      </c>
      <c r="G29" s="52">
        <f>F29*I12</f>
        <v>4782.5910182148637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'[1]М-4'!$E$41</f>
        <v>3437.783123375435</v>
      </c>
      <c r="E30" s="9">
        <f>'[2]4'!$E$40</f>
        <v>6993.3565556954263</v>
      </c>
      <c r="F30" s="9">
        <f t="shared" si="1"/>
        <v>5808.1654115887623</v>
      </c>
      <c r="G30" s="52">
        <f>F30*I12</f>
        <v>5546.9797868324094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'[1]М-4'!$E$42</f>
        <v>10680.489204294587</v>
      </c>
      <c r="E31" s="9">
        <f>'[2]4'!$E$41</f>
        <v>9683.1090771167383</v>
      </c>
      <c r="F31" s="9">
        <f t="shared" si="1"/>
        <v>10015.569119509355</v>
      </c>
      <c r="G31" s="52">
        <f>F31*I12</f>
        <v>9565.18203642972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'[1]М-4'!$E$43</f>
        <v>0</v>
      </c>
      <c r="E32" s="9">
        <f>'[2]4'!$E$43</f>
        <v>0</v>
      </c>
      <c r="F32" s="9">
        <f t="shared" si="1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'[1]М-4'!$E$44</f>
        <v>0</v>
      </c>
      <c r="E33" s="9">
        <f>'[2]4'!$E$43</f>
        <v>0</v>
      </c>
      <c r="F33" s="9">
        <f t="shared" si="1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'[1]М-4'!$E$45</f>
        <v>0</v>
      </c>
      <c r="E34" s="9">
        <f>'[2]4'!$E$44</f>
        <v>0</v>
      </c>
      <c r="F34" s="9">
        <f t="shared" si="1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'[1]М-4'!$E$46</f>
        <v>2257.5973278968513</v>
      </c>
      <c r="E35" s="9">
        <f>'[2]4'!$E$45</f>
        <v>1613.8515128527915</v>
      </c>
      <c r="F35" s="9">
        <f t="shared" si="1"/>
        <v>1828.4334512008113</v>
      </c>
      <c r="G35" s="52">
        <f>F35*I12</f>
        <v>1746.2111831633956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'[1]М-4'!$E$47</f>
        <v>507.95939877679086</v>
      </c>
      <c r="E36" s="9">
        <f>'[2]4'!$E$46</f>
        <v>242.07772692791869</v>
      </c>
      <c r="F36" s="9">
        <f t="shared" si="1"/>
        <v>330.70495087754273</v>
      </c>
      <c r="G36" s="52">
        <f>F36*I12</f>
        <v>315.83358047327891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'[1]М-4'!$E$48</f>
        <v>277.66709842647714</v>
      </c>
      <c r="E37" s="9">
        <f>'[2]4'!$E$47</f>
        <v>376.56535299898434</v>
      </c>
      <c r="F37" s="9">
        <f t="shared" si="1"/>
        <v>343.59926814148196</v>
      </c>
      <c r="G37" s="52">
        <f>F37*I12</f>
        <v>328.14805710394882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'[1]М-4'!$E$49</f>
        <v>2709.1167934762138</v>
      </c>
      <c r="E38" s="9">
        <f>'[2]4'!$E$48</f>
        <v>968.31090771167396</v>
      </c>
      <c r="F38" s="9">
        <f t="shared" si="1"/>
        <v>1548.5795362998538</v>
      </c>
      <c r="G38" s="52">
        <f>F38*I12</f>
        <v>1478.9419338881926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'[1]М-4'!$E$50</f>
        <v>2031.8375951071664</v>
      </c>
      <c r="E39" s="9">
        <f>'[2]4'!$E$49</f>
        <v>1452.4663615675129</v>
      </c>
      <c r="F39" s="9">
        <f t="shared" si="1"/>
        <v>1645.5901060807307</v>
      </c>
      <c r="G39" s="52">
        <f>F39*I12</f>
        <v>1571.5900648470565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'[1]М-4'!$E$51</f>
        <v>0</v>
      </c>
      <c r="E40" s="9">
        <f>'[2]4'!$E$50</f>
        <v>502.92910145494392</v>
      </c>
      <c r="F40" s="9">
        <f t="shared" si="1"/>
        <v>335.2860676366293</v>
      </c>
      <c r="G40" s="52">
        <f>F40*I12</f>
        <v>320.20869038545015</v>
      </c>
      <c r="H40" s="76">
        <f>F40+F41+F55+F56+F57+F58</f>
        <v>1918.5170033579234</v>
      </c>
      <c r="I40" s="76">
        <f>G40+G41+G55+G56+G57+G58</f>
        <v>1832.2437954482575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'[1]М-4'!$E$52</f>
        <v>50.365763516966972</v>
      </c>
      <c r="E41" s="9">
        <f>'[2]4'!$E$51</f>
        <v>100.58582029098891</v>
      </c>
      <c r="F41" s="9">
        <f t="shared" si="1"/>
        <v>83.84580136631493</v>
      </c>
      <c r="G41" s="52">
        <f>F41*I12</f>
        <v>80.075365013148513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'[2]4'!$E$52</f>
        <v>1928.98709879739</v>
      </c>
      <c r="F42" s="9">
        <f t="shared" si="1"/>
        <v>1285.9913991982601</v>
      </c>
      <c r="G42" s="52">
        <f>F42*I12</f>
        <v>1228.1620428991569</v>
      </c>
      <c r="H42" s="76">
        <f>F42</f>
        <v>1285.9913991982601</v>
      </c>
      <c r="I42" s="76">
        <f>G42</f>
        <v>1228.1620428991569</v>
      </c>
      <c r="J42" s="78" t="s">
        <v>301</v>
      </c>
    </row>
    <row r="43" spans="1:10" ht="22.5">
      <c r="A43" s="7" t="s">
        <v>84</v>
      </c>
      <c r="B43" s="8" t="s">
        <v>37</v>
      </c>
      <c r="C43" s="8"/>
      <c r="D43" s="9">
        <f>'[1]М-4'!$E$53</f>
        <v>1562.4661264035217</v>
      </c>
      <c r="E43" s="9">
        <f>'[2]4'!$E$53</f>
        <v>780.13263707549174</v>
      </c>
      <c r="F43" s="9">
        <f t="shared" si="1"/>
        <v>1040.9104668515017</v>
      </c>
      <c r="G43" s="52">
        <f>F43*I12</f>
        <v>994.10208049639118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'[1]М-4'!$E$54</f>
        <v>6746.2556630429126</v>
      </c>
      <c r="E44" s="9">
        <f>'[2]4'!$E$54</f>
        <v>13473.506098745172</v>
      </c>
      <c r="F44" s="9">
        <f t="shared" si="1"/>
        <v>11231.089286844421</v>
      </c>
      <c r="G44" s="52">
        <f>F44*I12</f>
        <v>10726.041846868629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'[1]М-4'!$E$55</f>
        <v>798.30692012674513</v>
      </c>
      <c r="E45" s="9">
        <f>'[2]4'!$E$55</f>
        <v>590.50551420426291</v>
      </c>
      <c r="F45" s="9">
        <f t="shared" si="1"/>
        <v>659.77264951175698</v>
      </c>
      <c r="G45" s="52">
        <f>F45*I12</f>
        <v>630.10353380164747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'[1]М-4'!$E$56</f>
        <v>356.20229900866644</v>
      </c>
      <c r="E46" s="9">
        <f>'[2]4'!$E$56</f>
        <v>263.48189704212803</v>
      </c>
      <c r="F46" s="9">
        <f t="shared" si="1"/>
        <v>294.38869769764085</v>
      </c>
      <c r="G46" s="52">
        <f>F46*I12</f>
        <v>281.15042184276382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'[1]М-4'!$E$57</f>
        <v>1349.2511326085853</v>
      </c>
      <c r="E47" s="9">
        <f>'[2]4'!$E$57</f>
        <v>998.03748879593832</v>
      </c>
      <c r="F47" s="9">
        <f t="shared" si="1"/>
        <v>1115.1087034001539</v>
      </c>
      <c r="G47" s="52">
        <f>F47*I12</f>
        <v>1064.9637191013774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'[1]М-4'!$E$58</f>
        <v>806.21919528710498</v>
      </c>
      <c r="E48" s="9">
        <f>'[2]4'!$E$58</f>
        <v>402.54178714769591</v>
      </c>
      <c r="F48" s="9">
        <f t="shared" si="1"/>
        <v>537.1009231941656</v>
      </c>
      <c r="G48" s="52">
        <f>F48*I12</f>
        <v>512.94819505357543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'[1]М-4'!$E$59</f>
        <v>0</v>
      </c>
      <c r="E49" s="9">
        <f>'[2]4'!$E$59</f>
        <v>532.28666069116798</v>
      </c>
      <c r="F49" s="9">
        <f t="shared" si="1"/>
        <v>354.85777379411201</v>
      </c>
      <c r="G49" s="52">
        <f>F49*I12</f>
        <v>338.90028243838441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'[1]М-4'!$E$60</f>
        <v>0</v>
      </c>
      <c r="E50" s="9">
        <f>'[2]4'!$E$60</f>
        <v>0</v>
      </c>
      <c r="F50" s="9">
        <f t="shared" si="1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'[1]М-4'!$E$61</f>
        <v>149.91679251206497</v>
      </c>
      <c r="E51" s="9">
        <f>'[2]4'!$E$61</f>
        <v>0</v>
      </c>
      <c r="F51" s="9">
        <f t="shared" si="1"/>
        <v>49.972264170688327</v>
      </c>
      <c r="G51" s="52">
        <f>F51*I12</f>
        <v>47.725076614378615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'[1]М-4'!$E$65</f>
        <v>0</v>
      </c>
      <c r="E52" s="9">
        <f>'[2]4'!$E$62</f>
        <v>2175.6610085685274</v>
      </c>
      <c r="F52" s="9">
        <f t="shared" si="1"/>
        <v>1450.4406723790182</v>
      </c>
      <c r="G52" s="52">
        <f>F52*I12</f>
        <v>1385.2162467055571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'[1]М-4'!$E$64</f>
        <v>0</v>
      </c>
      <c r="E53" s="9">
        <f>'[2]4'!$E$63</f>
        <v>1463.1662847285284</v>
      </c>
      <c r="F53" s="9">
        <f t="shared" si="1"/>
        <v>975.4441898190189</v>
      </c>
      <c r="G53" s="52">
        <f>F53*I12</f>
        <v>931.57973657453999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'[1]М-4'!$E$63</f>
        <v>55.130190781076074</v>
      </c>
      <c r="E54" s="9">
        <f>'[2]4'!$E$64</f>
        <v>224.06921622741098</v>
      </c>
      <c r="F54" s="9">
        <f t="shared" si="1"/>
        <v>167.75620774529935</v>
      </c>
      <c r="G54" s="52">
        <f>F54*I12</f>
        <v>160.2124298357912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'[1]М-4'!$E$69</f>
        <v>98.338169060769133</v>
      </c>
      <c r="E55" s="9">
        <f>'[2]4'!$E$65</f>
        <v>0</v>
      </c>
      <c r="F55" s="9">
        <f t="shared" si="1"/>
        <v>32.779389686923047</v>
      </c>
      <c r="G55" s="52">
        <f>F55*I12</f>
        <v>31.305343276772852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'[1]М-4'!$E$68</f>
        <v>98.338169060769133</v>
      </c>
      <c r="E56" s="9">
        <f>'[2]4'!$E$66</f>
        <v>883.76858754615148</v>
      </c>
      <c r="F56" s="9">
        <f t="shared" si="1"/>
        <v>621.95844805102411</v>
      </c>
      <c r="G56" s="52">
        <f>F56*I12</f>
        <v>593.9897876711774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'[1]М-4'!$E$66</f>
        <v>464.67289611759884</v>
      </c>
      <c r="E57" s="9">
        <f>'[2]4'!$E$67</f>
        <v>541.58088212739892</v>
      </c>
      <c r="F57" s="9">
        <f t="shared" si="1"/>
        <v>515.94488679079882</v>
      </c>
      <c r="G57" s="52">
        <f>F57*I12</f>
        <v>492.74351801996022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'[1]М-4'!$E$67</f>
        <v>16.175644932912085</v>
      </c>
      <c r="E58" s="9">
        <f>'[2]4'!$E$68</f>
        <v>484.96579227289357</v>
      </c>
      <c r="F58" s="9">
        <f t="shared" si="1"/>
        <v>328.70240982623307</v>
      </c>
      <c r="G58" s="52">
        <f>F58*I12</f>
        <v>313.92109108174856</v>
      </c>
      <c r="H58" s="79"/>
      <c r="I58" s="79"/>
      <c r="J58" s="6"/>
    </row>
    <row r="59" spans="1:10" ht="22.5">
      <c r="A59" s="7" t="s">
        <v>100</v>
      </c>
      <c r="B59" s="8" t="s">
        <v>145</v>
      </c>
      <c r="C59" s="8"/>
      <c r="D59" s="9">
        <f>'[1]М-4'!$E$71</f>
        <v>58013.186245156277</v>
      </c>
      <c r="E59" s="9">
        <f>'[2]4'!$E$69</f>
        <v>21334.740314342267</v>
      </c>
      <c r="F59" s="9">
        <f>E59+D59</f>
        <v>79347.926559498548</v>
      </c>
      <c r="G59" s="54">
        <v>69502.509999999995</v>
      </c>
      <c r="H59" s="79"/>
      <c r="I59" s="79"/>
      <c r="J59" s="6"/>
    </row>
    <row r="60" spans="1:10" ht="15">
      <c r="A60" s="7" t="s">
        <v>101</v>
      </c>
      <c r="B60" s="8" t="s">
        <v>144</v>
      </c>
      <c r="C60" s="8"/>
      <c r="D60" s="9">
        <f>'[1]М-4'!$E$72</f>
        <v>259.5304530569743</v>
      </c>
      <c r="E60" s="9">
        <v>0</v>
      </c>
      <c r="F60" s="9">
        <f>E60+D60</f>
        <v>259.5304530569743</v>
      </c>
      <c r="G60" s="52">
        <v>1194.44</v>
      </c>
      <c r="H60" s="79"/>
      <c r="I60" s="79"/>
      <c r="J60" s="6"/>
    </row>
    <row r="61" spans="1:10" ht="15" customHeight="1">
      <c r="A61" s="7" t="s">
        <v>102</v>
      </c>
      <c r="B61" s="8" t="s">
        <v>109</v>
      </c>
      <c r="C61" s="8"/>
      <c r="D61" s="12">
        <v>0</v>
      </c>
      <c r="E61" s="12">
        <f>'[2]4'!$E$70</f>
        <v>7627.0371653909478</v>
      </c>
      <c r="F61" s="12">
        <f>E61</f>
        <v>7627.0371653909478</v>
      </c>
      <c r="G61" s="55">
        <v>0</v>
      </c>
      <c r="H61" s="79"/>
      <c r="I61" s="79"/>
      <c r="J61" s="6"/>
    </row>
    <row r="62" spans="1:10" ht="13.5" customHeight="1">
      <c r="A62" s="7" t="s">
        <v>107</v>
      </c>
      <c r="B62" s="8" t="s">
        <v>278</v>
      </c>
      <c r="C62" s="60"/>
      <c r="D62" s="61">
        <v>0</v>
      </c>
      <c r="E62" s="61">
        <v>0</v>
      </c>
      <c r="F62" s="61">
        <v>0</v>
      </c>
      <c r="G62" s="52">
        <v>2370.85</v>
      </c>
      <c r="H62" s="80">
        <f>SUM(H13:H60)</f>
        <v>182032.96792591579</v>
      </c>
      <c r="I62" s="80">
        <f>SUM(I13:I60)</f>
        <v>163603.31</v>
      </c>
    </row>
    <row r="63" spans="1:10">
      <c r="B63" s="29"/>
      <c r="C63" s="29"/>
      <c r="D63" s="30"/>
      <c r="E63" s="18"/>
      <c r="F63" s="18"/>
      <c r="H63" s="78"/>
      <c r="I63" s="78"/>
    </row>
    <row r="64" spans="1:10">
      <c r="D64" s="2" t="s">
        <v>126</v>
      </c>
    </row>
  </sheetData>
  <mergeCells count="10">
    <mergeCell ref="G10:G11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5" orientation="portrait" r:id="rId1"/>
  <colBreaks count="1" manualBreakCount="1">
    <brk id="7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42578125" style="2" customWidth="1"/>
    <col min="8" max="8" width="16.85546875" style="2" customWidth="1"/>
    <col min="9" max="9" width="13.5703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147</v>
      </c>
      <c r="E6" s="28"/>
      <c r="F6" s="28"/>
    </row>
    <row r="7" spans="1:10">
      <c r="A7" s="27" t="s">
        <v>111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146</v>
      </c>
      <c r="E9" s="26">
        <f>[1]ТАРИФ.!$H$21</f>
        <v>856.3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SUM(D13:D63)</f>
        <v>136174.10028340254</v>
      </c>
      <c r="E12" s="23">
        <f t="shared" ref="E12:F12" si="0">SUM(E13:E63)</f>
        <v>95780.109042097742</v>
      </c>
      <c r="F12" s="23">
        <f t="shared" si="0"/>
        <v>108906.77721625188</v>
      </c>
      <c r="G12" s="53">
        <f>SUM(G13:G63)</f>
        <v>134979.12000000005</v>
      </c>
      <c r="H12" s="51">
        <v>134979.12</v>
      </c>
      <c r="I12" s="51">
        <f>(H12-G62-G63)/(F12-F62-F63)</f>
        <v>1.2374228835281074</v>
      </c>
    </row>
    <row r="13" spans="1:10" ht="15">
      <c r="A13" s="7">
        <v>1</v>
      </c>
      <c r="B13" s="8" t="s">
        <v>6</v>
      </c>
      <c r="C13" s="8"/>
      <c r="D13" s="9">
        <f>'[1]М-5'!$E$23</f>
        <v>26627.409465836339</v>
      </c>
      <c r="E13" s="9">
        <f>'[2]5'!$E$23</f>
        <v>26077.891096945343</v>
      </c>
      <c r="F13" s="9">
        <f>(E13/12*8)+(D13/12*4)</f>
        <v>26261.063886575674</v>
      </c>
      <c r="G13" s="52">
        <f>F13*I12</f>
        <v>32496.041399042315</v>
      </c>
      <c r="H13" s="76">
        <f>F13</f>
        <v>26261.063886575674</v>
      </c>
      <c r="I13" s="76">
        <f>G13</f>
        <v>32496.041399042315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'[1]М-5'!$E$25</f>
        <v>1698.8663986950248</v>
      </c>
      <c r="E14" s="9">
        <f>'[2]5'!$E$24</f>
        <v>0</v>
      </c>
      <c r="F14" s="9">
        <f t="shared" ref="F14:F58" si="1">(E14/12*8)+(D14/12*4)</f>
        <v>566.28879956500828</v>
      </c>
      <c r="G14" s="52">
        <f>F14*I12</f>
        <v>700.73871926740298</v>
      </c>
      <c r="H14" s="76">
        <f>F14+F15</f>
        <v>727.90159956500827</v>
      </c>
      <c r="I14" s="76">
        <f>G14+G15</f>
        <v>900.72209625845426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'[1]М-5'!$E$26</f>
        <v>0</v>
      </c>
      <c r="E15" s="9">
        <f>'[2]5'!$E$25</f>
        <v>242.41919999999999</v>
      </c>
      <c r="F15" s="9">
        <f t="shared" si="1"/>
        <v>161.61279999999999</v>
      </c>
      <c r="G15" s="52">
        <f>F15*I12</f>
        <v>199.9833769910513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'[1]М-5'!$E$27</f>
        <v>559.7089481642231</v>
      </c>
      <c r="E16" s="9">
        <f>'[2]5'!$E$26</f>
        <v>203.76598729583716</v>
      </c>
      <c r="F16" s="9">
        <f t="shared" si="1"/>
        <v>322.4136409186325</v>
      </c>
      <c r="G16" s="52">
        <f>F16*I12</f>
        <v>398.96201723433001</v>
      </c>
      <c r="H16" s="76">
        <f>F16+F43+F44+F45+F46+F47+F48+F49+F50+F51</f>
        <v>28557.742540568073</v>
      </c>
      <c r="I16" s="76">
        <f>G16+G43+G44+G45+G46+G47+G48+G49+G50+G51</f>
        <v>35338.004121603044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'[1]М-5'!$E$28</f>
        <v>445.02038351227475</v>
      </c>
      <c r="E17" s="9">
        <f>'[2]5'!$E$27</f>
        <v>132.02690079187826</v>
      </c>
      <c r="F17" s="9">
        <f t="shared" si="1"/>
        <v>236.35806169867709</v>
      </c>
      <c r="G17" s="52">
        <f>F17*I12</f>
        <v>292.47487425229133</v>
      </c>
      <c r="H17" s="76">
        <f>F17+F18+F19+F20+F21+F22+F23+F60+F61+F62+F63+F24</f>
        <v>21805.503364290988</v>
      </c>
      <c r="I17" s="76">
        <f>G17+G18+G19+G20+G21+G22+G23+G60+G61+G62+G63+G24</f>
        <v>27198.010551135227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'[1]М-5'!$E$29</f>
        <v>1780.0815340491015</v>
      </c>
      <c r="E18" s="9">
        <f>'[2]5'!$E$28</f>
        <v>601.56093434802119</v>
      </c>
      <c r="F18" s="9">
        <f t="shared" si="1"/>
        <v>994.40113424838125</v>
      </c>
      <c r="G18" s="52">
        <f>F18*I12</f>
        <v>1230.4947189252525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'[1]М-5'!$E$30</f>
        <v>599.66717004825989</v>
      </c>
      <c r="E19" s="9">
        <f>'[2]5'!$E$29</f>
        <v>2887.4924848705023</v>
      </c>
      <c r="F19" s="9">
        <f t="shared" si="1"/>
        <v>2124.8840465964213</v>
      </c>
      <c r="G19" s="52">
        <f>F19*I12</f>
        <v>2629.3801441022169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'[1]М-5'!$E$31</f>
        <v>3471.1589913957368</v>
      </c>
      <c r="E20" s="9">
        <f>'[2]5'!$E$30</f>
        <v>1792.8362820493662</v>
      </c>
      <c r="F20" s="9">
        <f t="shared" si="1"/>
        <v>2352.2771851648231</v>
      </c>
      <c r="G20" s="52">
        <f>F20*I12</f>
        <v>2910.7616173240353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'[1]М-5'!$E$32</f>
        <v>3204.1467612883739</v>
      </c>
      <c r="E21" s="9">
        <f>'[2]5'!$E$31</f>
        <v>1522.2369364103154</v>
      </c>
      <c r="F21" s="9">
        <f t="shared" si="1"/>
        <v>2082.8735447030012</v>
      </c>
      <c r="G21" s="52">
        <f>F21*I12</f>
        <v>2577.3953877107979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'[1]М-5'!$E$33</f>
        <v>961.24402838651315</v>
      </c>
      <c r="E22" s="9">
        <f>'[2]5'!$E$32</f>
        <v>332.87797579526443</v>
      </c>
      <c r="F22" s="9">
        <f t="shared" si="1"/>
        <v>542.33332665901401</v>
      </c>
      <c r="G22" s="52">
        <f>F22*I12</f>
        <v>671.09566890778808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'[1]М-5'!$E$34</f>
        <v>3204.1467612883735</v>
      </c>
      <c r="E23" s="9">
        <f>'[2]5'!$E$33</f>
        <v>0</v>
      </c>
      <c r="F23" s="9">
        <f t="shared" si="1"/>
        <v>1068.0489204294579</v>
      </c>
      <c r="G23" s="52">
        <f>F23*I12</f>
        <v>1321.6281748669019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'[1]М-5'!$E$35</f>
        <v>480.62201419325652</v>
      </c>
      <c r="E24" s="9">
        <f>'[2]5'!$E$34</f>
        <v>110.95932526508835</v>
      </c>
      <c r="F24" s="9">
        <f t="shared" si="1"/>
        <v>234.18022157447774</v>
      </c>
      <c r="G24" s="52">
        <f>F24*I12</f>
        <v>289.77996504594137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'[1]М-5'!$E$36</f>
        <v>0</v>
      </c>
      <c r="E25" s="9">
        <f>'[2]5'!$E$35</f>
        <v>0</v>
      </c>
      <c r="F25" s="9">
        <f t="shared" si="1"/>
        <v>0</v>
      </c>
      <c r="G25" s="52">
        <f>F25*I12</f>
        <v>0</v>
      </c>
      <c r="H25" s="76">
        <f>F25+F26+F27+F28+F29+F30+F31+F32+F33+F34+F35+F36+F37+F38+F39+F52+F53+F54</f>
        <v>28869.890425691228</v>
      </c>
      <c r="I25" s="76">
        <f>G25+G26+G27+G28+G29+G30+G31+G32+G33+G34+G35+G36+G37+G38+G39+G52+G53+G54</f>
        <v>35724.263057699332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'[1]М-5'!$E$37</f>
        <v>10680.489204294587</v>
      </c>
      <c r="E26" s="9">
        <f>'[2]5'!$E$36</f>
        <v>4841.5545385583746</v>
      </c>
      <c r="F26" s="9">
        <f t="shared" si="1"/>
        <v>6787.8660938037792</v>
      </c>
      <c r="G26" s="52">
        <f>F26*I12</f>
        <v>8399.4608347973426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'[1]М-5'!$E$38</f>
        <v>0</v>
      </c>
      <c r="E27" s="9">
        <f>'[2]5'!$E$37</f>
        <v>0</v>
      </c>
      <c r="F27" s="9">
        <f t="shared" si="1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'[1]М-5'!$E$39</f>
        <v>0</v>
      </c>
      <c r="E28" s="9">
        <f>'[2]5'!$E$38</f>
        <v>0</v>
      </c>
      <c r="F28" s="9">
        <f t="shared" si="1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'[1]М-5'!$E$40</f>
        <v>5340.2446021472942</v>
      </c>
      <c r="E29" s="9">
        <f>'[2]5'!$E$39</f>
        <v>3631.1659039187816</v>
      </c>
      <c r="F29" s="9">
        <f t="shared" si="1"/>
        <v>4200.8588033282858</v>
      </c>
      <c r="G29" s="52">
        <f>F29*I12</f>
        <v>5198.238813708922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'[1]М-5'!$E$41</f>
        <v>1718.8915616877116</v>
      </c>
      <c r="E30" s="9">
        <f>'[2]5'!$E$40</f>
        <v>5245.0174167715732</v>
      </c>
      <c r="F30" s="9">
        <f t="shared" si="1"/>
        <v>4069.6421317436193</v>
      </c>
      <c r="G30" s="52">
        <f>F30*I12</f>
        <v>5035.8683015896631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'[1]М-5'!$E$42</f>
        <v>10680.489204294587</v>
      </c>
      <c r="E31" s="9">
        <f>'[2]5'!$E$41</f>
        <v>7262.3318078375651</v>
      </c>
      <c r="F31" s="9">
        <f t="shared" si="1"/>
        <v>8401.7176066565717</v>
      </c>
      <c r="G31" s="52">
        <f>F31*I12</f>
        <v>10396.477627417844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'[1]М-5'!$E$43</f>
        <v>0</v>
      </c>
      <c r="E32" s="9">
        <f>'[2]5'!$E$42</f>
        <v>0</v>
      </c>
      <c r="F32" s="9">
        <f t="shared" si="1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'[1]М-5'!$E$44</f>
        <v>0</v>
      </c>
      <c r="E33" s="9">
        <f>'[2]5'!$E$43</f>
        <v>0</v>
      </c>
      <c r="F33" s="9">
        <f t="shared" si="1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'[1]М-5'!$E$45</f>
        <v>0</v>
      </c>
      <c r="E34" s="9">
        <f>'[2]5'!$E$44</f>
        <v>0</v>
      </c>
      <c r="F34" s="9">
        <f t="shared" si="1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'[1]М-5'!$E$46</f>
        <v>2257.5973278968513</v>
      </c>
      <c r="E35" s="9">
        <f>'[2]5'!$E$45</f>
        <v>1613.8515128527915</v>
      </c>
      <c r="F35" s="9">
        <f t="shared" si="1"/>
        <v>1828.4334512008113</v>
      </c>
      <c r="G35" s="52">
        <f>F35*I12</f>
        <v>2262.5453935241571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'[1]М-5'!$E$47</f>
        <v>507.95939877679086</v>
      </c>
      <c r="E36" s="9">
        <f>'[2]5'!$E$46</f>
        <v>242.07772692791869</v>
      </c>
      <c r="F36" s="9">
        <f t="shared" si="1"/>
        <v>330.70495087754273</v>
      </c>
      <c r="G36" s="52">
        <f>F36*I12</f>
        <v>409.22187391191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'[1]М-5'!$E$48</f>
        <v>277.66709842647714</v>
      </c>
      <c r="E37" s="9">
        <f>'[2]5'!$E$47</f>
        <v>376.56535299898434</v>
      </c>
      <c r="F37" s="9">
        <f t="shared" si="1"/>
        <v>343.59926814148196</v>
      </c>
      <c r="G37" s="52">
        <f>F37*I12</f>
        <v>425.17759716177994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'[1]М-5'!$E$49</f>
        <v>2709.1167934762138</v>
      </c>
      <c r="E38" s="9">
        <f>'[2]5'!$E$48</f>
        <v>968.31090771167396</v>
      </c>
      <c r="F38" s="9">
        <f t="shared" si="1"/>
        <v>1548.5795362998538</v>
      </c>
      <c r="G38" s="52">
        <f>F38*I12</f>
        <v>1916.2477551807845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'[1]М-5'!$E$50</f>
        <v>0</v>
      </c>
      <c r="E39" s="9">
        <f>'[2]5'!$E$49</f>
        <v>1452.4663615675129</v>
      </c>
      <c r="F39" s="9">
        <f t="shared" si="1"/>
        <v>968.31090771167521</v>
      </c>
      <c r="G39" s="52">
        <f>F39*I12</f>
        <v>1198.2100755723002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'[1]М-5'!$E$51</f>
        <v>0</v>
      </c>
      <c r="E40" s="9">
        <f>'[2]5'!$E$50</f>
        <v>502.92910145494392</v>
      </c>
      <c r="F40" s="9">
        <f t="shared" si="1"/>
        <v>335.2860676366293</v>
      </c>
      <c r="G40" s="52">
        <f>F40*I12</f>
        <v>414.89065262171789</v>
      </c>
      <c r="H40" s="76">
        <f>F40+F41+F55+F56+F57+F58+F59</f>
        <v>1412.0410951033136</v>
      </c>
      <c r="I40" s="76">
        <f>G40+G41+G55+G56+G57+G58+G59</f>
        <v>1747.2919635629289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'[1]М-5'!$E$52</f>
        <v>0</v>
      </c>
      <c r="E41" s="9">
        <f>'[2]5'!$E$51</f>
        <v>100.58582029098891</v>
      </c>
      <c r="F41" s="9">
        <f t="shared" si="1"/>
        <v>67.057213527325942</v>
      </c>
      <c r="G41" s="52">
        <f>F41*I12</f>
        <v>82.978130524343669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'[2]5'!$E$52</f>
        <v>1908.9514566864</v>
      </c>
      <c r="F42" s="9">
        <f t="shared" si="1"/>
        <v>1272.6343044575999</v>
      </c>
      <c r="G42" s="52">
        <f>F42*I12</f>
        <v>1574.7868106987105</v>
      </c>
      <c r="H42" s="76">
        <f>F42</f>
        <v>1272.6343044575999</v>
      </c>
      <c r="I42" s="76">
        <f>G42</f>
        <v>1574.7868106987105</v>
      </c>
      <c r="J42" s="78" t="s">
        <v>301</v>
      </c>
    </row>
    <row r="43" spans="1:10" ht="22.5">
      <c r="A43" s="7" t="s">
        <v>84</v>
      </c>
      <c r="B43" s="8" t="s">
        <v>37</v>
      </c>
      <c r="C43" s="8"/>
      <c r="D43" s="9">
        <f>'[1]М-5'!$E$53</f>
        <v>2343.6991896052782</v>
      </c>
      <c r="E43" s="9">
        <f>'[2]5'!$E$53</f>
        <v>1560.2652741509855</v>
      </c>
      <c r="F43" s="9">
        <f t="shared" si="1"/>
        <v>1821.4099126357496</v>
      </c>
      <c r="G43" s="52">
        <f>F43*I12</f>
        <v>2253.8543061804075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'[1]М-5'!$E$54</f>
        <v>33731.278315214659</v>
      </c>
      <c r="E44" s="9">
        <f>'[2]5'!$E$54</f>
        <v>13473.506098745172</v>
      </c>
      <c r="F44" s="9">
        <f t="shared" si="1"/>
        <v>20226.096837568337</v>
      </c>
      <c r="G44" s="52">
        <f>F44*I12</f>
        <v>25028.235071262545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'[1]М-5'!$E$55</f>
        <v>1182.6769187062907</v>
      </c>
      <c r="E45" s="9">
        <f>'[2]5'!$E$55</f>
        <v>1181.0110284085279</v>
      </c>
      <c r="F45" s="9">
        <f t="shared" si="1"/>
        <v>1181.5663251744488</v>
      </c>
      <c r="G45" s="52">
        <f>F45*I12</f>
        <v>1462.0972091770759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'[1]М-5'!$E$56</f>
        <v>791.56066446370323</v>
      </c>
      <c r="E46" s="9">
        <f>'[2]5'!$E$56</f>
        <v>526.96379408425616</v>
      </c>
      <c r="F46" s="9">
        <f t="shared" si="1"/>
        <v>615.16275087740519</v>
      </c>
      <c r="G46" s="52">
        <f>F46*I12</f>
        <v>761.2164650298015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'[1]М-5'!$E$57</f>
        <v>1998.8905668275372</v>
      </c>
      <c r="E47" s="9">
        <f>'[2]5'!$E$57</f>
        <v>1996.0749775918823</v>
      </c>
      <c r="F47" s="9">
        <f t="shared" si="1"/>
        <v>1997.0135073371007</v>
      </c>
      <c r="G47" s="52">
        <f>F47*I12</f>
        <v>2471.1502126936543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'[1]М-5'!$E$58</f>
        <v>1209.3287929306573</v>
      </c>
      <c r="E48" s="9">
        <f>'[2]5'!$E$58</f>
        <v>805.08357429539001</v>
      </c>
      <c r="F48" s="9">
        <f t="shared" si="1"/>
        <v>939.83198050714577</v>
      </c>
      <c r="G48" s="52">
        <f>F48*I12</f>
        <v>1162.9695993510843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'[1]М-5'!$E$59</f>
        <v>3198.2249069240588</v>
      </c>
      <c r="E49" s="9">
        <f>'[2]5'!$E$59</f>
        <v>532.28666069116798</v>
      </c>
      <c r="F49" s="9">
        <f t="shared" si="1"/>
        <v>1420.9327427687983</v>
      </c>
      <c r="G49" s="52">
        <f>F49*I12</f>
        <v>1758.2946918564689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'[1]М-5'!$E$60</f>
        <v>0</v>
      </c>
      <c r="E50" s="9">
        <f>'[2]5'!$E$60</f>
        <v>0</v>
      </c>
      <c r="F50" s="9">
        <f t="shared" si="1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'[1]М-5'!$E$61</f>
        <v>99.944528341376625</v>
      </c>
      <c r="E51" s="9">
        <f>'[2]5'!$E$61</f>
        <v>0</v>
      </c>
      <c r="F51" s="9">
        <f t="shared" si="1"/>
        <v>33.314842780458875</v>
      </c>
      <c r="G51" s="52">
        <f>F51*I12</f>
        <v>41.224548817680969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'[1]М-5'!$E$65</f>
        <v>0</v>
      </c>
      <c r="E52" s="9">
        <f>'[2]5'!$E$62</f>
        <v>0</v>
      </c>
      <c r="F52" s="9">
        <f t="shared" si="1"/>
        <v>0</v>
      </c>
      <c r="G52" s="52">
        <f>F52*I12</f>
        <v>0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'[1]М-5'!$E$64</f>
        <v>0</v>
      </c>
      <c r="E53" s="9">
        <f>'[2]5'!$E$63</f>
        <v>585.26651389141045</v>
      </c>
      <c r="F53" s="9">
        <f t="shared" si="1"/>
        <v>390.17767592760697</v>
      </c>
      <c r="G53" s="52">
        <f>F53*I12</f>
        <v>482.81478483463479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'[1]М-5'!$E$63</f>
        <v>0</v>
      </c>
      <c r="E54" s="9">
        <f>'[2]5'!$E$64</f>
        <v>0</v>
      </c>
      <c r="F54" s="9">
        <f t="shared" si="1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'[1]М-5'!$E$69</f>
        <v>98.338169060769133</v>
      </c>
      <c r="E55" s="9">
        <f>'[2]5'!$E$65</f>
        <v>98.196509727350133</v>
      </c>
      <c r="F55" s="9">
        <f t="shared" si="1"/>
        <v>98.243729505156466</v>
      </c>
      <c r="G55" s="52">
        <f>F55*I12</f>
        <v>121.56903905282611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'[1]М-5'!$E$68</f>
        <v>98.338169060769133</v>
      </c>
      <c r="E56" s="9">
        <f>'[2]5'!$E$66</f>
        <v>98.196509727350133</v>
      </c>
      <c r="F56" s="9">
        <f t="shared" si="1"/>
        <v>98.243729505156466</v>
      </c>
      <c r="G56" s="52">
        <f>F56*I12</f>
        <v>121.56903905282611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'[1]М-5'!$E$66</f>
        <v>464.67289611759884</v>
      </c>
      <c r="E57" s="9">
        <f>'[2]5'!$E$67</f>
        <v>541.58088212739892</v>
      </c>
      <c r="F57" s="9">
        <f t="shared" si="1"/>
        <v>515.94488679079882</v>
      </c>
      <c r="G57" s="52">
        <f>F57*I12</f>
        <v>638.44200955425322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'[1]М-5'!$E$67</f>
        <v>16.175644932912085</v>
      </c>
      <c r="E58" s="9">
        <f>'[2]5'!$E$68</f>
        <v>161.65526409096452</v>
      </c>
      <c r="F58" s="9">
        <f t="shared" si="1"/>
        <v>113.16205770494705</v>
      </c>
      <c r="G58" s="52">
        <f>F58*I12</f>
        <v>140.02931975122965</v>
      </c>
      <c r="H58" s="79"/>
      <c r="I58" s="79"/>
      <c r="J58" s="6"/>
    </row>
    <row r="59" spans="1:10" ht="15">
      <c r="A59" s="7" t="s">
        <v>100</v>
      </c>
      <c r="B59" s="8" t="s">
        <v>148</v>
      </c>
      <c r="C59" s="8"/>
      <c r="D59" s="9">
        <f>'[1]М-5'!$E$71</f>
        <v>184.10341043329956</v>
      </c>
      <c r="E59" s="9">
        <v>0</v>
      </c>
      <c r="F59" s="9">
        <f>D59</f>
        <v>184.10341043329956</v>
      </c>
      <c r="G59" s="54">
        <f>F59*I12</f>
        <v>227.81377300573217</v>
      </c>
      <c r="H59" s="79"/>
      <c r="I59" s="79"/>
      <c r="J59" s="6"/>
    </row>
    <row r="60" spans="1:10" ht="15">
      <c r="A60" s="7" t="s">
        <v>101</v>
      </c>
      <c r="B60" s="8" t="s">
        <v>134</v>
      </c>
      <c r="C60" s="8"/>
      <c r="D60" s="9">
        <f>'[1]М-5'!$E$72</f>
        <v>6432.7455253403941</v>
      </c>
      <c r="E60" s="9">
        <v>0</v>
      </c>
      <c r="F60" s="9">
        <f>E60</f>
        <v>0</v>
      </c>
      <c r="G60" s="52">
        <f>F60*I12</f>
        <v>0</v>
      </c>
      <c r="H60" s="79"/>
      <c r="I60" s="79"/>
      <c r="J60" s="6"/>
    </row>
    <row r="61" spans="1:10" ht="15">
      <c r="A61" s="7" t="s">
        <v>102</v>
      </c>
      <c r="B61" s="8" t="s">
        <v>133</v>
      </c>
      <c r="C61" s="8"/>
      <c r="D61" s="9">
        <f>'[1]М-5'!$E$73</f>
        <v>7119.5949375852715</v>
      </c>
      <c r="E61" s="9">
        <v>0</v>
      </c>
      <c r="F61" s="50">
        <f>E61</f>
        <v>0</v>
      </c>
      <c r="G61" s="52">
        <f>F61*I12</f>
        <v>0</v>
      </c>
      <c r="H61" s="79"/>
      <c r="I61" s="79"/>
      <c r="J61" s="6"/>
    </row>
    <row r="62" spans="1:10">
      <c r="A62" s="34" t="s">
        <v>107</v>
      </c>
      <c r="B62" s="8" t="s">
        <v>57</v>
      </c>
      <c r="C62" s="15"/>
      <c r="D62" s="17">
        <v>0</v>
      </c>
      <c r="E62" s="17">
        <f>'[2]5'!$E$69</f>
        <v>4543.1097578257868</v>
      </c>
      <c r="F62" s="57">
        <f>E62</f>
        <v>4543.1097578257868</v>
      </c>
      <c r="G62" s="52">
        <v>4025</v>
      </c>
      <c r="H62" s="78"/>
      <c r="I62" s="78"/>
    </row>
    <row r="63" spans="1:10" ht="22.5">
      <c r="A63" s="25" t="s">
        <v>115</v>
      </c>
      <c r="B63" s="19" t="s">
        <v>109</v>
      </c>
      <c r="C63" s="4"/>
      <c r="D63" s="16">
        <v>0</v>
      </c>
      <c r="E63" s="16">
        <f>'[2]5'!$E$70</f>
        <v>7627.0371653909478</v>
      </c>
      <c r="F63" s="58">
        <f>E63</f>
        <v>7627.0371653909478</v>
      </c>
      <c r="G63" s="52">
        <v>11250</v>
      </c>
      <c r="H63" s="80">
        <f>SUM(H13:H62)</f>
        <v>108906.77721625188</v>
      </c>
      <c r="I63" s="80">
        <f>SUM(I13:I62)</f>
        <v>134979.12000000002</v>
      </c>
    </row>
    <row r="64" spans="1:10">
      <c r="A64" s="125"/>
      <c r="B64" s="125"/>
      <c r="C64" s="125"/>
      <c r="D64" s="125"/>
      <c r="E64" s="125"/>
      <c r="F64" s="125"/>
    </row>
    <row r="65" spans="2:6">
      <c r="B65" s="8" t="s">
        <v>134</v>
      </c>
      <c r="C65" s="8"/>
      <c r="D65" s="9">
        <f>D60</f>
        <v>6432.7455253403941</v>
      </c>
      <c r="E65" s="18" t="s">
        <v>138</v>
      </c>
      <c r="F65" s="18"/>
    </row>
    <row r="66" spans="2:6">
      <c r="B66" s="8" t="s">
        <v>133</v>
      </c>
      <c r="C66" s="8"/>
      <c r="D66" s="9">
        <f>D61</f>
        <v>7119.5949375852715</v>
      </c>
      <c r="E66" s="18" t="s">
        <v>138</v>
      </c>
      <c r="F66" s="18"/>
    </row>
    <row r="67" spans="2:6">
      <c r="B67" s="29"/>
      <c r="C67" s="29"/>
      <c r="D67" s="30"/>
      <c r="E67" s="18"/>
      <c r="F67" s="18"/>
    </row>
    <row r="68" spans="2:6">
      <c r="D68" s="2" t="s">
        <v>126</v>
      </c>
    </row>
  </sheetData>
  <mergeCells count="11">
    <mergeCell ref="G10:G11"/>
    <mergeCell ref="A64:F64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1" orientation="portrait" r:id="rId1"/>
  <colBreaks count="1" manualBreakCount="1">
    <brk id="7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5703125" style="2" customWidth="1"/>
    <col min="8" max="8" width="15.85546875" style="2" customWidth="1"/>
    <col min="9" max="9" width="11.42578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150</v>
      </c>
      <c r="E6" s="28"/>
      <c r="F6" s="28"/>
    </row>
    <row r="7" spans="1:10">
      <c r="A7" s="27" t="s">
        <v>113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149</v>
      </c>
      <c r="E9" s="26">
        <f>[1]ТАРИФ.!$I$21</f>
        <v>867.5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SUM(D13:D62)</f>
        <v>135744.78175199294</v>
      </c>
      <c r="E12" s="23">
        <f t="shared" ref="E12:F12" si="0">SUM(E13:E62)</f>
        <v>103533.88814675387</v>
      </c>
      <c r="F12" s="23">
        <f t="shared" si="0"/>
        <v>113123.60780571635</v>
      </c>
      <c r="G12" s="53">
        <f>SUM(G13:G63)</f>
        <v>111910.70000000003</v>
      </c>
      <c r="H12" s="51">
        <v>111910.7</v>
      </c>
      <c r="I12" s="51">
        <f>(H12-G60)/(F12-F61-F60)</f>
        <v>1.0234726916013726</v>
      </c>
    </row>
    <row r="13" spans="1:10" ht="15">
      <c r="A13" s="7">
        <v>1</v>
      </c>
      <c r="B13" s="8" t="s">
        <v>6</v>
      </c>
      <c r="C13" s="8"/>
      <c r="D13" s="9">
        <f>'[1]М-6'!$E$23</f>
        <v>26975.683418910441</v>
      </c>
      <c r="E13" s="9">
        <f>'[2]6'!$E$23</f>
        <v>26454.994128551309</v>
      </c>
      <c r="F13" s="9">
        <f>(E13/12*8)+(D13/12*4)</f>
        <v>26628.557225337685</v>
      </c>
      <c r="G13" s="52">
        <f>F13*I12</f>
        <v>27253.601136877536</v>
      </c>
      <c r="H13" s="76">
        <f>F13</f>
        <v>26628.557225337685</v>
      </c>
      <c r="I13" s="76">
        <f>G13</f>
        <v>27253.601136877536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'[1]М-6'!$E$25</f>
        <v>1698.8663986950248</v>
      </c>
      <c r="E14" s="9">
        <f>'[2]6'!$E$24</f>
        <v>0</v>
      </c>
      <c r="F14" s="9">
        <f t="shared" ref="F14:F58" si="1">(E14/12*8)+(D14/12*4)</f>
        <v>566.28879956500828</v>
      </c>
      <c r="G14" s="52">
        <f>F14*I12</f>
        <v>579.58112191450914</v>
      </c>
      <c r="H14" s="76">
        <f>F14+F15</f>
        <v>970.3207995650082</v>
      </c>
      <c r="I14" s="76">
        <f>G14+G15</f>
        <v>993.0968404475949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'[1]М-6'!$E$26</f>
        <v>0</v>
      </c>
      <c r="E15" s="9">
        <f>'[2]6'!$E$25</f>
        <v>606.048</v>
      </c>
      <c r="F15" s="9">
        <f t="shared" si="1"/>
        <v>404.03199999999998</v>
      </c>
      <c r="G15" s="52">
        <f>F15*I12</f>
        <v>413.51571853308576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'[1]М-6'!$E$27</f>
        <v>559.7089481642231</v>
      </c>
      <c r="E16" s="9">
        <f>'[2]6'!$E$26</f>
        <v>163.01278983667004</v>
      </c>
      <c r="F16" s="9">
        <f t="shared" si="1"/>
        <v>295.24484261252104</v>
      </c>
      <c r="G16" s="52">
        <f>F16*I12</f>
        <v>302.17503375006055</v>
      </c>
      <c r="H16" s="76">
        <f>F16+F43+F44+F45+F46+F47+F48+F49+F50+F51</f>
        <v>26067.496366026677</v>
      </c>
      <c r="I16" s="76">
        <f>G16+G43+G44+G45+G46+G47+G48+G49+G50+G51</f>
        <v>26679.370669046326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'[1]М-6'!$E$28</f>
        <v>445.02038351227475</v>
      </c>
      <c r="E17" s="9">
        <f>'[2]6'!$E$27</f>
        <v>132.02690079187826</v>
      </c>
      <c r="F17" s="9">
        <f t="shared" si="1"/>
        <v>236.35806169867709</v>
      </c>
      <c r="G17" s="52">
        <f>F17*I12</f>
        <v>241.90602158842833</v>
      </c>
      <c r="H17" s="76">
        <f>F17+F18+F19+F20+F21+F22+F23+F24+F59+F62</f>
        <v>11552.974628837674</v>
      </c>
      <c r="I17" s="76">
        <f>G17+G18+G19+G20+G21+G22+G23+G24+G59+G62</f>
        <v>11824.154039378864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'[1]М-6'!$E$29</f>
        <v>1780.0815340491015</v>
      </c>
      <c r="E18" s="9">
        <f>'[2]6'!$E$28</f>
        <v>601.56093434802119</v>
      </c>
      <c r="F18" s="9">
        <f t="shared" si="1"/>
        <v>994.40113424838125</v>
      </c>
      <c r="G18" s="52">
        <f>F18*I12</f>
        <v>1017.7424054006485</v>
      </c>
      <c r="H18" s="79"/>
      <c r="I18" s="79"/>
      <c r="J18" s="78"/>
    </row>
    <row r="19" spans="1:10" ht="15">
      <c r="A19" s="7" t="s">
        <v>60</v>
      </c>
      <c r="B19" s="8" t="s">
        <v>13</v>
      </c>
      <c r="C19" s="8"/>
      <c r="D19" s="9">
        <f>'[1]М-6'!$E$30</f>
        <v>599.66717004825989</v>
      </c>
      <c r="E19" s="9">
        <f>'[2]6'!$E$29</f>
        <v>2406.2437373920848</v>
      </c>
      <c r="F19" s="9">
        <f t="shared" si="1"/>
        <v>1804.0515482774765</v>
      </c>
      <c r="G19" s="52">
        <f>F19*I12</f>
        <v>1846.3974939031723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'[1]М-6'!$E$31</f>
        <v>2670.1223010736467</v>
      </c>
      <c r="E20" s="9">
        <f>'[2]6'!$E$30</f>
        <v>2978.8664378666372</v>
      </c>
      <c r="F20" s="9">
        <f t="shared" si="1"/>
        <v>2875.9517256023069</v>
      </c>
      <c r="G20" s="52">
        <f>F20*I12</f>
        <v>2943.4580535178052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'[1]М-6'!$E$32</f>
        <v>3204.1467612883739</v>
      </c>
      <c r="E21" s="9">
        <f>'[2]6'!$E$31</f>
        <v>1522.2369364103154</v>
      </c>
      <c r="F21" s="9">
        <f t="shared" si="1"/>
        <v>2082.8735447030012</v>
      </c>
      <c r="G21" s="52">
        <f>F21*I12</f>
        <v>2131.7641930624723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'[1]М-6'!$E$33</f>
        <v>961.24402838651315</v>
      </c>
      <c r="E22" s="9">
        <f>'[2]6'!$E$32</f>
        <v>517.81018457041228</v>
      </c>
      <c r="F22" s="9">
        <f t="shared" si="1"/>
        <v>665.6214658424459</v>
      </c>
      <c r="G22" s="52">
        <f>F22*I12</f>
        <v>681.24539323341912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'[1]М-6'!$E$34</f>
        <v>5340.2446021472942</v>
      </c>
      <c r="E23" s="9">
        <f>'[2]6'!$E$33</f>
        <v>1232.8813918343146</v>
      </c>
      <c r="F23" s="9">
        <f t="shared" si="1"/>
        <v>2602.0024619386413</v>
      </c>
      <c r="G23" s="52">
        <f>F23*I12</f>
        <v>2663.0784632737391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'[1]М-6'!$E$35</f>
        <v>480.62201419325652</v>
      </c>
      <c r="E24" s="9">
        <f>'[2]6'!$E$34</f>
        <v>197.26102269349039</v>
      </c>
      <c r="F24" s="9">
        <f t="shared" si="1"/>
        <v>291.71468652674577</v>
      </c>
      <c r="G24" s="52">
        <f>F24*I12</f>
        <v>298.56201539917913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'[1]М-6'!$E$36</f>
        <v>0</v>
      </c>
      <c r="E25" s="9">
        <f>'[2]6'!$E$35</f>
        <v>0</v>
      </c>
      <c r="F25" s="9">
        <f t="shared" si="1"/>
        <v>0</v>
      </c>
      <c r="G25" s="52">
        <f>F25*I12</f>
        <v>0</v>
      </c>
      <c r="H25" s="76">
        <f>F25+F26+F27+F28+F29+F30+F31+F32+F33+F34+F35+F36+F37+F38+F39+F52+F53+F60+F61</f>
        <v>45217.397810122478</v>
      </c>
      <c r="I25" s="76">
        <f>G25+G26+G27+G28+G29+G30+G31+G32+G33+G34+G35+G36+G37+G38+G39+G52+G53+G60+G61</f>
        <v>42410.548479361503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'[1]М-6'!$E$37</f>
        <v>10680.489204294587</v>
      </c>
      <c r="E26" s="9">
        <f>'[2]6'!$E$36</f>
        <v>9683.1090771167383</v>
      </c>
      <c r="F26" s="9">
        <f t="shared" si="1"/>
        <v>10015.569119509355</v>
      </c>
      <c r="G26" s="52">
        <f>F26*I12</f>
        <v>10250.661484663828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'[1]М-6'!$E$38</f>
        <v>0</v>
      </c>
      <c r="E27" s="9">
        <f>'[2]6'!$E$37</f>
        <v>0</v>
      </c>
      <c r="F27" s="9">
        <f t="shared" si="1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'[1]М-6'!$E$39</f>
        <v>0</v>
      </c>
      <c r="E28" s="9">
        <f>'[2]6'!$E$38</f>
        <v>0</v>
      </c>
      <c r="F28" s="9">
        <f t="shared" si="1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'[1]М-6'!$E$40</f>
        <v>5340.2446021472942</v>
      </c>
      <c r="E29" s="9">
        <f>'[2]6'!$E$39</f>
        <v>4841.5545385583746</v>
      </c>
      <c r="F29" s="9">
        <f t="shared" si="1"/>
        <v>5007.7845597546811</v>
      </c>
      <c r="G29" s="52">
        <f>F29*I12</f>
        <v>5125.3307423319184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'[1]М-6'!$E$41</f>
        <v>3437.783123375435</v>
      </c>
      <c r="E30" s="9">
        <f>'[2]6'!$E$40</f>
        <v>6993.3565556954263</v>
      </c>
      <c r="F30" s="9">
        <f t="shared" si="1"/>
        <v>5808.1654115887623</v>
      </c>
      <c r="G30" s="52">
        <f>F30*I12</f>
        <v>5944.4986870647444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'[1]М-6'!$E$42</f>
        <v>10680.489204294587</v>
      </c>
      <c r="E31" s="9">
        <f>'[2]6'!$E$41</f>
        <v>9683.1090771167383</v>
      </c>
      <c r="F31" s="9">
        <f t="shared" si="1"/>
        <v>10015.569119509355</v>
      </c>
      <c r="G31" s="52">
        <f>F31*I12</f>
        <v>10250.661484663828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'[1]М-6'!$E$43</f>
        <v>0</v>
      </c>
      <c r="E32" s="9">
        <f>'[2]6'!$E$42</f>
        <v>0</v>
      </c>
      <c r="F32" s="9">
        <f t="shared" si="1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'[1]М-6'!$E$44</f>
        <v>0</v>
      </c>
      <c r="E33" s="9">
        <f>'[2]6'!$E$43</f>
        <v>0</v>
      </c>
      <c r="F33" s="9">
        <f t="shared" si="1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'[1]М-6'!$E$45</f>
        <v>0</v>
      </c>
      <c r="E34" s="9">
        <f>'[2]6'!$E$44</f>
        <v>0</v>
      </c>
      <c r="F34" s="9">
        <f t="shared" si="1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'[1]М-6'!$E$46</f>
        <v>2257.5973278968513</v>
      </c>
      <c r="E35" s="9">
        <f>'[2]6'!$E$45</f>
        <v>3227.7030257055831</v>
      </c>
      <c r="F35" s="9">
        <f t="shared" si="1"/>
        <v>2904.334459769339</v>
      </c>
      <c r="G35" s="52">
        <f>F35*I12</f>
        <v>2972.5070068507434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'[1]М-6'!$E$47</f>
        <v>507.95939877679086</v>
      </c>
      <c r="E36" s="9">
        <f>'[2]6'!$E$46</f>
        <v>242.07772692791869</v>
      </c>
      <c r="F36" s="9">
        <f t="shared" si="1"/>
        <v>330.70495087754273</v>
      </c>
      <c r="G36" s="52">
        <f>F36*I12</f>
        <v>338.46748620053836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'[1]М-6'!$E$48</f>
        <v>370.22279790196922</v>
      </c>
      <c r="E37" s="9">
        <f>'[2]6'!$E$47</f>
        <v>376.56535299898434</v>
      </c>
      <c r="F37" s="9">
        <f t="shared" si="1"/>
        <v>374.45116796664598</v>
      </c>
      <c r="G37" s="52">
        <f>F37*I12</f>
        <v>383.24054475210079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'[1]М-6'!$E$49</f>
        <v>2709.1167934762138</v>
      </c>
      <c r="E38" s="9">
        <f>'[2]6'!$E$48</f>
        <v>1936.6218154233547</v>
      </c>
      <c r="F38" s="9">
        <f t="shared" si="1"/>
        <v>2194.1201414409743</v>
      </c>
      <c r="G38" s="52">
        <f>F38*I12</f>
        <v>2245.6220468573783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'[1]М-6'!$E$50</f>
        <v>4063.6751902143205</v>
      </c>
      <c r="E39" s="9">
        <f>'[2]6'!$E$49</f>
        <v>2904.9327231350198</v>
      </c>
      <c r="F39" s="9">
        <f t="shared" si="1"/>
        <v>3291.1802121614537</v>
      </c>
      <c r="G39" s="52">
        <f>F39*I12</f>
        <v>3368.4330702860593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'[1]М-6'!$E$51</f>
        <v>503.65763516966962</v>
      </c>
      <c r="E40" s="9">
        <f>'[2]6'!$E$50</f>
        <v>502.92910145494392</v>
      </c>
      <c r="F40" s="9">
        <f t="shared" si="1"/>
        <v>503.17194602651921</v>
      </c>
      <c r="G40" s="52">
        <f>F40*I12</f>
        <v>514.98274593806218</v>
      </c>
      <c r="H40" s="76">
        <f>F40+F41+F55+F56+F57+F58</f>
        <v>1395.823563059904</v>
      </c>
      <c r="I40" s="76">
        <f>G40+G41+G55+G56+G57+G58</f>
        <v>1428.587299085538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'[1]М-6'!$E$52</f>
        <v>0</v>
      </c>
      <c r="E41" s="9">
        <f>'[2]6'!$E$51</f>
        <v>100.58582029098891</v>
      </c>
      <c r="F41" s="9">
        <f t="shared" si="1"/>
        <v>67.057213527325942</v>
      </c>
      <c r="G41" s="52">
        <f>F41*I12</f>
        <v>68.631226820100252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'[2]6'!$E$52</f>
        <v>1936.55611915043</v>
      </c>
      <c r="F42" s="9">
        <f t="shared" si="1"/>
        <v>1291.0374127669534</v>
      </c>
      <c r="G42" s="52">
        <f>F42*I12</f>
        <v>1321.3415358026659</v>
      </c>
      <c r="H42" s="76">
        <f>F42</f>
        <v>1291.0374127669534</v>
      </c>
      <c r="I42" s="76">
        <f>G42</f>
        <v>1321.3415358026659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'[1]М-6'!$E$53</f>
        <v>2343.6991896052782</v>
      </c>
      <c r="E43" s="9">
        <f>'[2]6'!$E$53</f>
        <v>1560.2652741509855</v>
      </c>
      <c r="F43" s="9">
        <f t="shared" si="1"/>
        <v>1821.4099126357496</v>
      </c>
      <c r="G43" s="52">
        <f>F43*I12</f>
        <v>1864.1633057947315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'[1]М-6'!$E$54</f>
        <v>26985.022652171665</v>
      </c>
      <c r="E44" s="9">
        <f>'[2]6'!$E$54</f>
        <v>13473.506098745172</v>
      </c>
      <c r="F44" s="9">
        <f t="shared" si="1"/>
        <v>17977.344949887338</v>
      </c>
      <c r="G44" s="52">
        <f>F44*I12</f>
        <v>18399.321623707536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'[1]М-6'!$E$55</f>
        <v>1182.6769187062907</v>
      </c>
      <c r="E45" s="9">
        <f>'[2]6'!$E$55</f>
        <v>1181.0110284085279</v>
      </c>
      <c r="F45" s="9">
        <f t="shared" si="1"/>
        <v>1181.5663251744488</v>
      </c>
      <c r="G45" s="52">
        <f>F45*I12</f>
        <v>1209.3008671318357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'[1]М-6'!$E$56</f>
        <v>791.56066446370323</v>
      </c>
      <c r="E46" s="9">
        <f>'[2]6'!$E$56</f>
        <v>526.96379408425616</v>
      </c>
      <c r="F46" s="9">
        <f t="shared" si="1"/>
        <v>615.16275087740519</v>
      </c>
      <c r="G46" s="52">
        <f>F46*I12</f>
        <v>629.60227641340248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'[1]М-6'!$E$57</f>
        <v>1998.8905668275372</v>
      </c>
      <c r="E47" s="9">
        <f>'[2]6'!$E$57</f>
        <v>1996.0749775918823</v>
      </c>
      <c r="F47" s="9">
        <f t="shared" si="1"/>
        <v>1997.0135073371007</v>
      </c>
      <c r="G47" s="52">
        <f>F47*I12</f>
        <v>2043.8887895185999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'[1]М-6'!$E$58</f>
        <v>1209.3287929306573</v>
      </c>
      <c r="E48" s="9">
        <f>'[2]6'!$E$58</f>
        <v>805.08357429539001</v>
      </c>
      <c r="F48" s="9">
        <f t="shared" si="1"/>
        <v>939.83198050714577</v>
      </c>
      <c r="G48" s="52">
        <f>F48*I12</f>
        <v>961.89236674269716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'[1]М-6'!$E$59</f>
        <v>2505.276177090514</v>
      </c>
      <c r="E49" s="9">
        <f>'[2]6'!$E$59</f>
        <v>532.28666069116798</v>
      </c>
      <c r="F49" s="9">
        <f t="shared" si="1"/>
        <v>1189.9498328242832</v>
      </c>
      <c r="G49" s="52">
        <f>F49*I12</f>
        <v>1217.8811582712724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'[1]М-6'!$E$60</f>
        <v>0</v>
      </c>
      <c r="E50" s="9">
        <f>'[2]6'!$E$60</f>
        <v>0</v>
      </c>
      <c r="F50" s="9">
        <f t="shared" si="1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'[1]М-6'!$E$61</f>
        <v>149.91679251206497</v>
      </c>
      <c r="E51" s="9">
        <f>'[2]6'!$E$61</f>
        <v>0</v>
      </c>
      <c r="F51" s="9">
        <f t="shared" si="1"/>
        <v>49.972264170688327</v>
      </c>
      <c r="G51" s="52">
        <f>F51*I12</f>
        <v>51.145247716189211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'[1]М-6'!$E$65</f>
        <v>0</v>
      </c>
      <c r="E52" s="9">
        <f>'[2]6'!$E$62</f>
        <v>652.69830257055833</v>
      </c>
      <c r="F52" s="9">
        <f t="shared" si="1"/>
        <v>435.13220171370557</v>
      </c>
      <c r="G52" s="52">
        <f>F52*I12</f>
        <v>445.3459256903576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'[1]М-6'!$E$64</f>
        <v>0</v>
      </c>
      <c r="E53" s="9">
        <f>'[2]6'!$E$63</f>
        <v>0</v>
      </c>
      <c r="F53" s="9">
        <f t="shared" si="1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'[1]М-6'!$E$63</f>
        <v>0</v>
      </c>
      <c r="E54" s="9">
        <f>'[2]6'!$E$64</f>
        <v>0</v>
      </c>
      <c r="F54" s="9">
        <f t="shared" si="1"/>
        <v>0</v>
      </c>
      <c r="G54" s="52">
        <f>F54*I12</f>
        <v>0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'[1]М-6'!$E$69</f>
        <v>98.338169060769133</v>
      </c>
      <c r="E55" s="9">
        <f>'[2]6'!$E$65</f>
        <v>98.196509727350133</v>
      </c>
      <c r="F55" s="9">
        <f t="shared" si="1"/>
        <v>98.243729505156466</v>
      </c>
      <c r="G55" s="52">
        <f>F55*I12</f>
        <v>100.54977426959967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'[1]М-6'!$E$68</f>
        <v>98.338169060769133</v>
      </c>
      <c r="E56" s="9">
        <f>'[2]6'!$E$66</f>
        <v>98.196509727350133</v>
      </c>
      <c r="F56" s="9">
        <f t="shared" si="1"/>
        <v>98.243729505156466</v>
      </c>
      <c r="G56" s="52">
        <f>F56*I12</f>
        <v>100.54977426959967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'[1]М-6'!$E$66</f>
        <v>464.67289611759884</v>
      </c>
      <c r="E57" s="9">
        <f>'[2]6'!$E$67</f>
        <v>541.58088212739892</v>
      </c>
      <c r="F57" s="9">
        <f t="shared" si="1"/>
        <v>515.94488679079882</v>
      </c>
      <c r="G57" s="52">
        <f>F57*I12</f>
        <v>528.05550200174434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'[1]М-6'!$E$67</f>
        <v>16.175644932912085</v>
      </c>
      <c r="E58" s="9">
        <f>'[2]6'!$E$68</f>
        <v>161.65526409096452</v>
      </c>
      <c r="F58" s="9">
        <f t="shared" si="1"/>
        <v>113.16205770494705</v>
      </c>
      <c r="G58" s="52">
        <f>F58*I12</f>
        <v>115.818275786432</v>
      </c>
      <c r="H58" s="79"/>
      <c r="I58" s="79"/>
      <c r="J58" s="6"/>
    </row>
    <row r="59" spans="1:10" ht="17.25" customHeight="1">
      <c r="A59" s="7" t="s">
        <v>100</v>
      </c>
      <c r="B59" s="8" t="s">
        <v>109</v>
      </c>
      <c r="C59" s="8"/>
      <c r="D59" s="9">
        <f>'[1]М-6'!$E$71</f>
        <v>7793.8558146664</v>
      </c>
      <c r="E59" s="9">
        <v>0</v>
      </c>
      <c r="F59" s="9">
        <v>0</v>
      </c>
      <c r="G59" s="54">
        <f>F59*I12</f>
        <v>0</v>
      </c>
      <c r="H59" s="79"/>
      <c r="I59" s="79"/>
      <c r="J59" s="6"/>
    </row>
    <row r="60" spans="1:10" ht="15">
      <c r="A60" s="7" t="s">
        <v>101</v>
      </c>
      <c r="B60" s="8" t="s">
        <v>151</v>
      </c>
      <c r="C60" s="8"/>
      <c r="D60" s="9">
        <f>'[1]М-6'!$E$72</f>
        <v>1307.9410845154107</v>
      </c>
      <c r="E60" s="9">
        <v>0</v>
      </c>
      <c r="F60" s="9">
        <f>D60</f>
        <v>1307.9410845154107</v>
      </c>
      <c r="G60" s="52">
        <v>1085.78</v>
      </c>
      <c r="H60" s="79"/>
      <c r="I60" s="79"/>
      <c r="J60" s="6"/>
    </row>
    <row r="61" spans="1:10" ht="15">
      <c r="A61" s="35" t="s">
        <v>102</v>
      </c>
      <c r="B61" s="8" t="s">
        <v>152</v>
      </c>
      <c r="C61" s="8"/>
      <c r="D61" s="12">
        <f>'[1]М-6'!$E$73</f>
        <v>3532.4453813152486</v>
      </c>
      <c r="E61" s="12">
        <v>0</v>
      </c>
      <c r="F61" s="12">
        <f>D61</f>
        <v>3532.4453813152486</v>
      </c>
      <c r="G61" s="52">
        <v>0</v>
      </c>
      <c r="H61" s="79"/>
      <c r="I61" s="79"/>
      <c r="J61" s="6"/>
    </row>
    <row r="62" spans="1:10">
      <c r="A62" s="25" t="s">
        <v>107</v>
      </c>
      <c r="B62" s="19" t="s">
        <v>112</v>
      </c>
      <c r="C62" s="15"/>
      <c r="D62" s="16">
        <v>0</v>
      </c>
      <c r="E62" s="16">
        <f>'[2]6'!$E$69</f>
        <v>2664.3258726732656</v>
      </c>
      <c r="F62" s="14">
        <v>0</v>
      </c>
      <c r="G62" s="52">
        <f t="shared" ref="G62" si="2">F62*I14</f>
        <v>0</v>
      </c>
      <c r="H62" s="80">
        <f>SUM(H13:H61)</f>
        <v>113123.60780571638</v>
      </c>
      <c r="I62" s="80">
        <f>SUM(I13:I61)</f>
        <v>111910.70000000003</v>
      </c>
    </row>
    <row r="63" spans="1:10">
      <c r="A63" s="125"/>
      <c r="B63" s="125"/>
      <c r="C63" s="125"/>
      <c r="D63" s="125"/>
      <c r="E63" s="125"/>
      <c r="F63" s="125"/>
      <c r="G63" s="56"/>
    </row>
    <row r="64" spans="1:10" ht="16.5" customHeight="1">
      <c r="B64" s="8" t="s">
        <v>109</v>
      </c>
      <c r="C64" s="19"/>
      <c r="D64" s="9">
        <f>D59</f>
        <v>7793.8558146664</v>
      </c>
      <c r="E64" s="18" t="s">
        <v>153</v>
      </c>
      <c r="F64" s="18"/>
    </row>
    <row r="65" spans="2:6">
      <c r="B65" s="13" t="s">
        <v>112</v>
      </c>
      <c r="C65" s="19"/>
      <c r="D65" s="9">
        <f>E62</f>
        <v>2664.3258726732656</v>
      </c>
      <c r="E65" s="18" t="s">
        <v>131</v>
      </c>
      <c r="F65" s="18"/>
    </row>
    <row r="66" spans="2:6">
      <c r="B66" s="29"/>
      <c r="C66" s="29"/>
      <c r="D66" s="30"/>
      <c r="E66" s="18"/>
      <c r="F66" s="18"/>
    </row>
    <row r="67" spans="2:6">
      <c r="D67" s="2" t="s">
        <v>126</v>
      </c>
    </row>
  </sheetData>
  <mergeCells count="11">
    <mergeCell ref="G10:G11"/>
    <mergeCell ref="A63:F63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1" orientation="portrait" r:id="rId1"/>
  <colBreaks count="1" manualBreakCount="1">
    <brk id="7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4.140625" style="2" customWidth="1"/>
    <col min="8" max="8" width="15.85546875" style="2" customWidth="1"/>
    <col min="9" max="9" width="12.8554687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156</v>
      </c>
      <c r="E6" s="28"/>
      <c r="F6" s="28"/>
    </row>
    <row r="7" spans="1:10">
      <c r="A7" s="27" t="s">
        <v>154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155</v>
      </c>
      <c r="E9" s="26">
        <f>[1]ТАРИФ.!$J$21</f>
        <v>864.3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SUM(D13:D63)</f>
        <v>142548.59209699422</v>
      </c>
      <c r="E12" s="23">
        <f t="shared" ref="E12:F12" si="0">SUM(E13:E63)</f>
        <v>115499.6720690208</v>
      </c>
      <c r="F12" s="23">
        <f t="shared" si="0"/>
        <v>114473.60469395698</v>
      </c>
      <c r="G12" s="53">
        <f>SUM(G13:G64)</f>
        <v>144201.63000000003</v>
      </c>
      <c r="H12" s="51">
        <v>144201.63</v>
      </c>
      <c r="I12" s="51">
        <f>(H12-G59-G63-G64)/(F12-F62-F59-F63)</f>
        <v>1.0867641047353924</v>
      </c>
    </row>
    <row r="13" spans="1:10" ht="15">
      <c r="A13" s="7">
        <v>1</v>
      </c>
      <c r="B13" s="8" t="s">
        <v>6</v>
      </c>
      <c r="C13" s="8"/>
      <c r="D13" s="9">
        <f>'[1]М-7'!$E$23</f>
        <v>26876.176575174977</v>
      </c>
      <c r="E13" s="9">
        <f>'[2]7'!$E$23</f>
        <v>26302.936454516643</v>
      </c>
      <c r="F13" s="9">
        <f>(E13/12*8)+(D13/12*4)</f>
        <v>26494.016494736086</v>
      </c>
      <c r="G13" s="52">
        <f>F13*I12</f>
        <v>28792.746116746581</v>
      </c>
      <c r="H13" s="76">
        <f>F13</f>
        <v>26494.016494736086</v>
      </c>
      <c r="I13" s="76">
        <f>G13</f>
        <v>28792.746116746581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'[1]М-7'!$E$25</f>
        <v>1698.8663986950248</v>
      </c>
      <c r="E14" s="9">
        <f>'[2]7'!$E$24</f>
        <v>0</v>
      </c>
      <c r="F14" s="9">
        <f t="shared" ref="F14:F58" si="1">(E14/12*8)+(D14/12*4)</f>
        <v>566.28879956500828</v>
      </c>
      <c r="G14" s="52">
        <f>F14*I12</f>
        <v>615.42234028094629</v>
      </c>
      <c r="H14" s="76">
        <f>F14+F15</f>
        <v>970.3207995650082</v>
      </c>
      <c r="I14" s="76">
        <f>G14+G15</f>
        <v>1054.5098150453964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'[1]М-7'!$E$26</f>
        <v>0</v>
      </c>
      <c r="E15" s="9">
        <f>'[2]7'!$E$25</f>
        <v>606.048</v>
      </c>
      <c r="F15" s="9">
        <f t="shared" si="1"/>
        <v>404.03199999999998</v>
      </c>
      <c r="G15" s="52">
        <f>F15*I12</f>
        <v>439.08747476445006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'[1]М-7'!$E$27</f>
        <v>478.72271112316696</v>
      </c>
      <c r="E16" s="9">
        <f>'[2]7'!$E$26</f>
        <v>163.01278983667004</v>
      </c>
      <c r="F16" s="9">
        <f t="shared" si="1"/>
        <v>268.24943026550233</v>
      </c>
      <c r="G16" s="52">
        <f>F16*I12</f>
        <v>291.52385192826773</v>
      </c>
      <c r="H16" s="76">
        <f>F16+F43+F44+F45+F46+F47+F48+F49+F50+F51</f>
        <v>19793.505923439821</v>
      </c>
      <c r="I16" s="76">
        <f>G16+G43+G44+G45+G46+G47+G48+G49+G50+G51</f>
        <v>21510.871744461769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'[1]М-7'!$E$28</f>
        <v>296.68025567485023</v>
      </c>
      <c r="E17" s="9">
        <f>'[2]7'!$E$27</f>
        <v>132.02690079187826</v>
      </c>
      <c r="F17" s="9">
        <f t="shared" si="1"/>
        <v>186.9113524195356</v>
      </c>
      <c r="G17" s="52">
        <f>F17*I12</f>
        <v>203.12854857709803</v>
      </c>
      <c r="H17" s="76">
        <f>F17+F18+F19+F20+F21+F22+F23+F24+F59+F60+F61</f>
        <v>26496.645161897894</v>
      </c>
      <c r="I17" s="76">
        <f>G17+G18+G19+G20+G21+G22+G23+G24+G59+G60+G61</f>
        <v>42937.958820407832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'[1]М-7'!$E$29</f>
        <v>890.04076702454972</v>
      </c>
      <c r="E18" s="9">
        <f>'[2]7'!$E$28</f>
        <v>601.56093434802119</v>
      </c>
      <c r="F18" s="9">
        <f t="shared" si="1"/>
        <v>697.72087857353063</v>
      </c>
      <c r="G18" s="52">
        <f>F18*I12</f>
        <v>758.25800595815451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'[1]М-7'!$E$30</f>
        <v>333.14842780458883</v>
      </c>
      <c r="E19" s="9">
        <f>'[2]7'!$E$29</f>
        <v>5173.4240353929745</v>
      </c>
      <c r="F19" s="9">
        <f t="shared" si="1"/>
        <v>3559.9988328635127</v>
      </c>
      <c r="G19" s="52">
        <f>F19*I12</f>
        <v>3868.8789444559575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'[1]М-7'!$E$31</f>
        <v>2670.1223010736467</v>
      </c>
      <c r="E20" s="9">
        <f>'[2]7'!$E$30</f>
        <v>2978.8664378666372</v>
      </c>
      <c r="F20" s="9">
        <f t="shared" si="1"/>
        <v>2875.9517256023069</v>
      </c>
      <c r="G20" s="52">
        <f>F20*I12</f>
        <v>3125.4811023363982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'[1]М-7'!$E$32</f>
        <v>267.01223010736464</v>
      </c>
      <c r="E21" s="9">
        <f>'[2]7'!$E$31</f>
        <v>1522.2369364103154</v>
      </c>
      <c r="F21" s="9">
        <f t="shared" si="1"/>
        <v>1103.8287009759983</v>
      </c>
      <c r="G21" s="52">
        <f>F21*I12</f>
        <v>1199.601409997412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'[1]М-7'!$E$33</f>
        <v>961.24402838651315</v>
      </c>
      <c r="E22" s="9">
        <f>'[2]7'!$E$32</f>
        <v>517.81018457041228</v>
      </c>
      <c r="F22" s="9">
        <f t="shared" si="1"/>
        <v>665.6214658424459</v>
      </c>
      <c r="G22" s="52">
        <f>F22*I12</f>
        <v>723.37351641892531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'[1]М-7'!$E$34</f>
        <v>5340.2446021472942</v>
      </c>
      <c r="E23" s="9">
        <f>'[2]7'!$E$33</f>
        <v>1232.8813918343146</v>
      </c>
      <c r="F23" s="9">
        <f t="shared" si="1"/>
        <v>2602.0024619386413</v>
      </c>
      <c r="G23" s="52">
        <f>F23*I12</f>
        <v>2827.7628760680345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'[1]М-7'!$E$35</f>
        <v>480.62201419325652</v>
      </c>
      <c r="E24" s="9">
        <f>'[2]7'!$E$34</f>
        <v>246.57627836686299</v>
      </c>
      <c r="F24" s="9">
        <f t="shared" si="1"/>
        <v>324.5915236423275</v>
      </c>
      <c r="G24" s="52">
        <f>F24*I12</f>
        <v>352.75441659585101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'[1]М-7'!$E$36</f>
        <v>0</v>
      </c>
      <c r="E25" s="9">
        <f>'[2]7'!$E$35</f>
        <v>0</v>
      </c>
      <c r="F25" s="9">
        <f t="shared" si="1"/>
        <v>0</v>
      </c>
      <c r="G25" s="52">
        <f>F25*I12</f>
        <v>0</v>
      </c>
      <c r="H25" s="76">
        <f>F25+F26+F27+F28+F29+F30+F31+F32+F33+F34+F35+F36+F37+F38+F39+F52+F53+F54+F62+F63</f>
        <v>38207.561825070501</v>
      </c>
      <c r="I25" s="76">
        <f>G25+G26+G27+G28+G29+G30+G31+G32+G33+G34+G35+G36+G37+G38+G39+G52+G53+G54+G62+G63</f>
        <v>43010.836237337026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'[1]М-7'!$E$37</f>
        <v>10680.489204294587</v>
      </c>
      <c r="E26" s="9">
        <f>'[2]7'!$E$36</f>
        <v>9683.1090771167383</v>
      </c>
      <c r="F26" s="9">
        <f t="shared" si="1"/>
        <v>10015.569119509355</v>
      </c>
      <c r="G26" s="52">
        <f>F26*I12</f>
        <v>10884.561007579026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'[1]М-7'!$E$38</f>
        <v>0</v>
      </c>
      <c r="E27" s="9">
        <f>'[2]7'!$E$37</f>
        <v>0</v>
      </c>
      <c r="F27" s="9">
        <f t="shared" si="1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'[1]М-7'!$E$39</f>
        <v>0</v>
      </c>
      <c r="E28" s="9">
        <f>'[2]7'!$E$38</f>
        <v>0</v>
      </c>
      <c r="F28" s="9">
        <f t="shared" si="1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'[1]М-7'!$E$40</f>
        <v>5340.2446021472942</v>
      </c>
      <c r="E29" s="9">
        <f>'[2]7'!$E$39</f>
        <v>4841.5545385583746</v>
      </c>
      <c r="F29" s="9">
        <f t="shared" si="1"/>
        <v>5007.7845597546811</v>
      </c>
      <c r="G29" s="52">
        <f>F29*I12</f>
        <v>5442.2805037895178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'[1]М-7'!$E$41</f>
        <v>1718.8915616877116</v>
      </c>
      <c r="E30" s="9">
        <f>'[2]7'!$E$40</f>
        <v>6993.3565556954263</v>
      </c>
      <c r="F30" s="9">
        <f t="shared" si="1"/>
        <v>5235.2015576928552</v>
      </c>
      <c r="G30" s="52">
        <f>F30*I12</f>
        <v>5689.4291339554075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'[1]М-7'!$E$42</f>
        <v>5340.2446021472942</v>
      </c>
      <c r="E31" s="9">
        <f>'[2]7'!$E$41</f>
        <v>9683.1090771167383</v>
      </c>
      <c r="F31" s="9">
        <f t="shared" si="1"/>
        <v>8235.4875854602578</v>
      </c>
      <c r="G31" s="52">
        <f>F31*I12</f>
        <v>8950.0322928721562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'[1]М-7'!$E$43</f>
        <v>0</v>
      </c>
      <c r="E32" s="9">
        <f>'[2]7'!$E$42</f>
        <v>0</v>
      </c>
      <c r="F32" s="9">
        <f t="shared" si="1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'[1]М-7'!$E$44</f>
        <v>0</v>
      </c>
      <c r="E33" s="9">
        <f>'[2]7'!$E$43</f>
        <v>0</v>
      </c>
      <c r="F33" s="9">
        <f t="shared" si="1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'[1]М-7'!$E$45</f>
        <v>0</v>
      </c>
      <c r="E34" s="9">
        <f>'[2]7'!$E$44</f>
        <v>0</v>
      </c>
      <c r="F34" s="9">
        <f t="shared" si="1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'[1]М-7'!$E$46</f>
        <v>1128.7986639484243</v>
      </c>
      <c r="E35" s="9">
        <f>'[2]7'!$E$45</f>
        <v>2420.7772692791873</v>
      </c>
      <c r="F35" s="9">
        <f t="shared" si="1"/>
        <v>1990.1177341689329</v>
      </c>
      <c r="G35" s="52">
        <f>F35*I12</f>
        <v>2162.7885176921282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'[1]М-7'!$E$47</f>
        <v>507.95939877679086</v>
      </c>
      <c r="E36" s="9">
        <f>'[2]7'!$E$46</f>
        <v>363.11659039187816</v>
      </c>
      <c r="F36" s="9">
        <f t="shared" si="1"/>
        <v>411.3975265201824</v>
      </c>
      <c r="G36" s="52">
        <f>F36*I12</f>
        <v>447.0920645990609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'[1]М-7'!$E$48</f>
        <v>277.66709842647714</v>
      </c>
      <c r="E37" s="9">
        <f>'[2]7'!$E$47</f>
        <v>376.56535299898434</v>
      </c>
      <c r="F37" s="9">
        <f t="shared" si="1"/>
        <v>343.59926814148196</v>
      </c>
      <c r="G37" s="52">
        <f>F37*I12</f>
        <v>373.4113510295137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'[1]М-7'!$E$49</f>
        <v>2709.1167934762138</v>
      </c>
      <c r="E38" s="9">
        <f>'[2]7'!$E$48</f>
        <v>1452.4663615675129</v>
      </c>
      <c r="F38" s="9">
        <f t="shared" si="1"/>
        <v>1871.3498388704131</v>
      </c>
      <c r="G38" s="52">
        <f>F38*I12</f>
        <v>2033.7158322867253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'[1]М-7'!$E$50</f>
        <v>0</v>
      </c>
      <c r="E39" s="9">
        <f>'[2]7'!$E$49</f>
        <v>2178.6995423512717</v>
      </c>
      <c r="F39" s="9">
        <f t="shared" si="1"/>
        <v>1452.4663615675145</v>
      </c>
      <c r="G39" s="52">
        <f>F39*I12</f>
        <v>1578.4883050871927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'[1]М-7'!$E$50</f>
        <v>0</v>
      </c>
      <c r="E40" s="9">
        <f>'[2]7'!$E$50</f>
        <v>502.92910145494392</v>
      </c>
      <c r="F40" s="9">
        <f t="shared" si="1"/>
        <v>335.2860676366293</v>
      </c>
      <c r="G40" s="52">
        <f>F40*I12</f>
        <v>364.37686312537164</v>
      </c>
      <c r="H40" s="76">
        <f>F40+F41+F55+F56+F57+F58+F64</f>
        <v>1227.9376846700141</v>
      </c>
      <c r="I40" s="76">
        <f>G40+G41+G55+G56+G57+G58+G64</f>
        <v>5499.7185985512579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'[1]М-7'!$E$52</f>
        <v>0</v>
      </c>
      <c r="E41" s="9">
        <f>'[2]7'!$E$51</f>
        <v>100.58582029098891</v>
      </c>
      <c r="F41" s="9">
        <f t="shared" si="1"/>
        <v>67.057213527325942</v>
      </c>
      <c r="G41" s="52">
        <f>F41*I12</f>
        <v>72.875372625074419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'[2]7'!$E$52</f>
        <v>1925.4252068665501</v>
      </c>
      <c r="F42" s="9">
        <f t="shared" si="1"/>
        <v>1283.6168045777001</v>
      </c>
      <c r="G42" s="52">
        <f>F42*I12</f>
        <v>1394.9886674501895</v>
      </c>
      <c r="H42" s="76">
        <f>F42</f>
        <v>1283.6168045777001</v>
      </c>
      <c r="I42" s="76">
        <f>G42</f>
        <v>1394.9886674501895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'[1]М-7'!$E$53</f>
        <v>1171.8495948026427</v>
      </c>
      <c r="E43" s="9">
        <f>'[2]7'!$E$53</f>
        <v>1404.2387467358874</v>
      </c>
      <c r="F43" s="9">
        <f t="shared" si="1"/>
        <v>1326.7756960914726</v>
      </c>
      <c r="G43" s="52">
        <f>F43*I12</f>
        <v>1441.8922015475264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'[1]М-7'!$E$54</f>
        <v>13492.511326085854</v>
      </c>
      <c r="E44" s="9">
        <f>'[2]7'!$E$54</f>
        <v>13473.506098745172</v>
      </c>
      <c r="F44" s="9">
        <f t="shared" si="1"/>
        <v>13479.841174525402</v>
      </c>
      <c r="G44" s="52">
        <f>F44*I12</f>
        <v>14649.407526008379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'[1]М-7'!$E$55</f>
        <v>591.33845935314423</v>
      </c>
      <c r="E45" s="9">
        <f>'[2]7'!$E$55</f>
        <v>1062.9099255676761</v>
      </c>
      <c r="F45" s="9">
        <f t="shared" si="1"/>
        <v>905.7194368294987</v>
      </c>
      <c r="G45" s="52">
        <f>F45*I12</f>
        <v>984.30337290745399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'[1]М-7'!$E$56</f>
        <v>395.78033223185111</v>
      </c>
      <c r="E46" s="9">
        <f>'[2]7'!$E$56</f>
        <v>474.26741467582985</v>
      </c>
      <c r="F46" s="9">
        <f t="shared" si="1"/>
        <v>448.10505386117029</v>
      </c>
      <c r="G46" s="52">
        <f>F46*I12</f>
        <v>486.98448768683954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'[1]М-7'!$E$57</f>
        <v>999.44528341376633</v>
      </c>
      <c r="E47" s="9">
        <f>'[2]7'!$E$57</f>
        <v>1796.4674798326848</v>
      </c>
      <c r="F47" s="9">
        <f t="shared" si="1"/>
        <v>1530.7934143597122</v>
      </c>
      <c r="G47" s="52">
        <f>F47*I12</f>
        <v>1663.6113344914672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'[1]М-7'!$E$58</f>
        <v>806.21919528710498</v>
      </c>
      <c r="E48" s="9">
        <f>'[2]7'!$E$58</f>
        <v>724.57521686585164</v>
      </c>
      <c r="F48" s="9">
        <f t="shared" si="1"/>
        <v>751.78987633960276</v>
      </c>
      <c r="G48" s="52">
        <f>F48*I12</f>
        <v>817.01825190933971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'[1]М-7'!$E$59</f>
        <v>2132.1499379493675</v>
      </c>
      <c r="E49" s="9">
        <f>'[2]7'!$E$59</f>
        <v>532.28666069116798</v>
      </c>
      <c r="F49" s="9">
        <f t="shared" si="1"/>
        <v>1065.5744197772344</v>
      </c>
      <c r="G49" s="52">
        <f>F49*I12</f>
        <v>1158.0280303381414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'[1]М-7'!$E$60</f>
        <v>0</v>
      </c>
      <c r="E50" s="9">
        <f>'[2]7'!$E$60</f>
        <v>0</v>
      </c>
      <c r="F50" s="9">
        <f t="shared" si="1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'[1]М-7'!$E$61</f>
        <v>49.972264170688327</v>
      </c>
      <c r="E51" s="9">
        <f>'[2]7'!$E$61</f>
        <v>0</v>
      </c>
      <c r="F51" s="9">
        <f t="shared" si="1"/>
        <v>16.657421390229441</v>
      </c>
      <c r="G51" s="52">
        <f>F51*I12</f>
        <v>18.102687644352873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'[1]М-7'!$E$65</f>
        <v>0</v>
      </c>
      <c r="E52" s="9">
        <f>'[2]7'!$E$62</f>
        <v>652.69830257055833</v>
      </c>
      <c r="F52" s="9">
        <f t="shared" si="1"/>
        <v>435.13220171370557</v>
      </c>
      <c r="G52" s="52">
        <f>F52*I12</f>
        <v>472.88605763693545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'[1]М-7'!$E$64</f>
        <v>0</v>
      </c>
      <c r="E53" s="9">
        <f>'[2]7'!$E$63</f>
        <v>0</v>
      </c>
      <c r="F53" s="9">
        <f t="shared" si="1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'[1]М-7'!$E$63</f>
        <v>55.130190781076074</v>
      </c>
      <c r="E54" s="9">
        <f>'[2]7'!$E$64</f>
        <v>0</v>
      </c>
      <c r="F54" s="9">
        <f t="shared" si="1"/>
        <v>18.376730260358691</v>
      </c>
      <c r="G54" s="52">
        <f>F54*I12</f>
        <v>19.971170809362508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'[1]М-7'!$E$69</f>
        <v>98.338169060769133</v>
      </c>
      <c r="E55" s="9">
        <f>'[2]7'!$E$65</f>
        <v>98.196509727350133</v>
      </c>
      <c r="F55" s="9">
        <f t="shared" si="1"/>
        <v>98.243729505156466</v>
      </c>
      <c r="G55" s="52">
        <f>F55*I12</f>
        <v>106.76775874153742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'[1]М-7'!$E$68</f>
        <v>98.338169060769133</v>
      </c>
      <c r="E56" s="9">
        <f>'[2]7'!$E$66</f>
        <v>98.196509727350133</v>
      </c>
      <c r="F56" s="9">
        <f t="shared" si="1"/>
        <v>98.243729505156466</v>
      </c>
      <c r="G56" s="52">
        <f>F56*I12</f>
        <v>106.76775874153742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'[1]М-7'!$E$66</f>
        <v>464.67289611759884</v>
      </c>
      <c r="E57" s="9">
        <f>'[2]7'!$E$67</f>
        <v>541.58088212739892</v>
      </c>
      <c r="F57" s="9">
        <f t="shared" si="1"/>
        <v>515.94488679079882</v>
      </c>
      <c r="G57" s="52">
        <f>F57*I12</f>
        <v>560.71038298600592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'[1]М-7'!$E$67</f>
        <v>16.175644932912085</v>
      </c>
      <c r="E58" s="9">
        <f>'[2]7'!$E$68</f>
        <v>161.65526409096452</v>
      </c>
      <c r="F58" s="9">
        <f t="shared" si="1"/>
        <v>113.16205770494705</v>
      </c>
      <c r="G58" s="52">
        <f>F58*I12</f>
        <v>122.98046233173159</v>
      </c>
      <c r="H58" s="79"/>
      <c r="I58" s="79"/>
      <c r="J58" s="6"/>
    </row>
    <row r="59" spans="1:10" ht="24.75" customHeight="1">
      <c r="A59" s="7" t="s">
        <v>100</v>
      </c>
      <c r="B59" s="8" t="s">
        <v>157</v>
      </c>
      <c r="C59" s="8"/>
      <c r="D59" s="9">
        <f>'[1]М-7'!$E$71</f>
        <v>43684.628196653764</v>
      </c>
      <c r="E59" s="9">
        <f>'[2]7'!$E$69</f>
        <v>14480.018220039594</v>
      </c>
      <c r="F59" s="9">
        <f>E59</f>
        <v>14480.018220039594</v>
      </c>
      <c r="G59" s="54">
        <v>29878.720000000001</v>
      </c>
      <c r="H59" s="79"/>
      <c r="I59" s="79"/>
      <c r="J59" s="6"/>
    </row>
    <row r="60" spans="1:10" ht="15">
      <c r="A60" s="7" t="s">
        <v>101</v>
      </c>
      <c r="B60" s="8" t="s">
        <v>57</v>
      </c>
      <c r="C60" s="8"/>
      <c r="D60" s="9">
        <f>'[1]М-7'!$E$72</f>
        <v>4748.2363318663956</v>
      </c>
      <c r="E60" s="9">
        <v>0</v>
      </c>
      <c r="F60" s="9">
        <v>0</v>
      </c>
      <c r="G60" s="52">
        <f>F60*I12</f>
        <v>0</v>
      </c>
      <c r="H60" s="79"/>
      <c r="I60" s="79"/>
      <c r="J60" s="6"/>
    </row>
    <row r="61" spans="1:10" ht="15">
      <c r="A61" s="35" t="s">
        <v>102</v>
      </c>
      <c r="B61" s="8" t="s">
        <v>158</v>
      </c>
      <c r="C61" s="8"/>
      <c r="D61" s="12">
        <f>'[1]М-7'!$E$73</f>
        <v>2556.4345275057835</v>
      </c>
      <c r="E61" s="12">
        <v>0</v>
      </c>
      <c r="F61" s="12">
        <v>0</v>
      </c>
      <c r="G61" s="52">
        <f>F61*I12</f>
        <v>0</v>
      </c>
      <c r="H61" s="79"/>
      <c r="I61" s="79"/>
      <c r="J61" s="6"/>
    </row>
    <row r="62" spans="1:10">
      <c r="A62" s="25" t="s">
        <v>107</v>
      </c>
      <c r="B62" s="8" t="s">
        <v>159</v>
      </c>
      <c r="C62" s="15"/>
      <c r="D62" s="16">
        <f>'[1]М-7'!$E$74</f>
        <v>2382.9694348345165</v>
      </c>
      <c r="E62" s="16">
        <v>0</v>
      </c>
      <c r="F62" s="14">
        <f>D62</f>
        <v>2382.9694348345165</v>
      </c>
      <c r="G62" s="52">
        <v>0</v>
      </c>
      <c r="H62" s="78"/>
      <c r="I62" s="78"/>
    </row>
    <row r="63" spans="1:10">
      <c r="A63" s="25" t="s">
        <v>115</v>
      </c>
      <c r="B63" s="8" t="s">
        <v>160</v>
      </c>
      <c r="C63" s="36"/>
      <c r="D63" s="16">
        <f>'[1]М-7'!$E$75</f>
        <v>808.10990657624313</v>
      </c>
      <c r="E63" s="16">
        <v>0</v>
      </c>
      <c r="F63" s="14">
        <f>D63</f>
        <v>808.10990657624313</v>
      </c>
      <c r="G63" s="52">
        <v>4956.18</v>
      </c>
      <c r="H63" s="78"/>
      <c r="I63" s="78"/>
    </row>
    <row r="64" spans="1:10">
      <c r="A64" s="25" t="s">
        <v>116</v>
      </c>
      <c r="B64" s="8" t="s">
        <v>280</v>
      </c>
      <c r="C64" s="36"/>
      <c r="D64" s="16">
        <v>0</v>
      </c>
      <c r="E64" s="16">
        <v>0</v>
      </c>
      <c r="F64" s="14">
        <f>D64</f>
        <v>0</v>
      </c>
      <c r="G64" s="52">
        <v>4165.24</v>
      </c>
      <c r="H64" s="82">
        <f>SUM(H13:H63)</f>
        <v>114473.60469395702</v>
      </c>
      <c r="I64" s="78">
        <f>SUM(I13:I63)</f>
        <v>144201.63000000003</v>
      </c>
    </row>
    <row r="65" spans="1:6">
      <c r="A65" s="125"/>
      <c r="B65" s="125"/>
      <c r="C65" s="125"/>
      <c r="D65" s="125"/>
      <c r="E65" s="125"/>
      <c r="F65" s="125"/>
    </row>
    <row r="66" spans="1:6" ht="23.25" customHeight="1">
      <c r="B66" s="8" t="s">
        <v>157</v>
      </c>
      <c r="C66" s="19"/>
      <c r="D66" s="9">
        <f>D59</f>
        <v>43684.628196653764</v>
      </c>
      <c r="E66" s="18" t="s">
        <v>138</v>
      </c>
      <c r="F66" s="18"/>
    </row>
    <row r="67" spans="1:6" ht="15" customHeight="1">
      <c r="B67" s="8" t="s">
        <v>57</v>
      </c>
      <c r="C67" s="19"/>
      <c r="D67" s="9">
        <f>D60</f>
        <v>4748.2363318663956</v>
      </c>
      <c r="E67" s="18" t="s">
        <v>153</v>
      </c>
      <c r="F67" s="18"/>
    </row>
    <row r="68" spans="1:6">
      <c r="B68" s="8" t="s">
        <v>158</v>
      </c>
      <c r="C68" s="19"/>
      <c r="D68" s="9">
        <f>D61</f>
        <v>2556.4345275057835</v>
      </c>
      <c r="E68" s="18" t="s">
        <v>153</v>
      </c>
      <c r="F68" s="18"/>
    </row>
    <row r="69" spans="1:6">
      <c r="B69" s="29"/>
      <c r="C69" s="29"/>
      <c r="D69" s="30"/>
      <c r="E69" s="18"/>
      <c r="F69" s="18"/>
    </row>
    <row r="70" spans="1:6">
      <c r="D70" s="2" t="s">
        <v>126</v>
      </c>
    </row>
  </sheetData>
  <mergeCells count="11">
    <mergeCell ref="G10:G11"/>
    <mergeCell ref="A65:F65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61" orientation="portrait" r:id="rId1"/>
  <colBreaks count="1" manualBreakCount="1">
    <brk id="7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" style="2" customWidth="1"/>
    <col min="8" max="8" width="16.7109375" style="2" customWidth="1"/>
    <col min="9" max="9" width="11.5703125" style="2" customWidth="1"/>
    <col min="10" max="10" width="9.5703125" style="2" bestFit="1" customWidth="1"/>
    <col min="11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163</v>
      </c>
      <c r="E6" s="28"/>
      <c r="F6" s="28"/>
    </row>
    <row r="7" spans="1:10">
      <c r="A7" s="27" t="s">
        <v>161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162</v>
      </c>
      <c r="E9" s="26">
        <f>[1]ТАРИФ.!$K$21</f>
        <v>851.7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SUM(D13:D67)</f>
        <v>131649.34193783396</v>
      </c>
      <c r="E12" s="23">
        <f>SUM(E13:E67)</f>
        <v>134596.29892486869</v>
      </c>
      <c r="F12" s="23">
        <f>SUM(F13:F68)</f>
        <v>142929.38326219717</v>
      </c>
      <c r="G12" s="53">
        <f>SUM(G13:G68)</f>
        <v>138384.19999999998</v>
      </c>
      <c r="H12" s="51">
        <v>138384.20000000001</v>
      </c>
      <c r="I12" s="51">
        <f>(H12-G59-G61-G62-G63-G64-G65-G68)/(F12-F59-F61-F62-F63-F64)</f>
        <v>0.85475681248304347</v>
      </c>
      <c r="J12" s="33"/>
    </row>
    <row r="13" spans="1:10" ht="15">
      <c r="A13" s="7">
        <v>1</v>
      </c>
      <c r="B13" s="8" t="s">
        <v>6</v>
      </c>
      <c r="C13" s="8"/>
      <c r="D13" s="9">
        <f>'[1]М-8'!$E$23</f>
        <v>26484.368377966617</v>
      </c>
      <c r="E13" s="9">
        <f>'[2]8'!$E$23</f>
        <v>25916.709962468583</v>
      </c>
      <c r="F13" s="9">
        <f>(E13/12*8)+(D13/12*4)</f>
        <v>26105.929434301259</v>
      </c>
      <c r="G13" s="52">
        <f>F13*I12</f>
        <v>22314.221030170607</v>
      </c>
      <c r="H13" s="76">
        <f>F13</f>
        <v>26105.929434301259</v>
      </c>
      <c r="I13" s="76">
        <f>G13</f>
        <v>22314.221030170607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'[1]М-8'!$E$25</f>
        <v>1698.8663986950248</v>
      </c>
      <c r="E14" s="9">
        <f>'[2]8'!$E$24</f>
        <v>0</v>
      </c>
      <c r="F14" s="9">
        <f t="shared" ref="F14:F58" si="0">(E14/12*8)+(D14/12*4)</f>
        <v>566.28879956500828</v>
      </c>
      <c r="G14" s="52">
        <f>F14*I12</f>
        <v>484.03920926103558</v>
      </c>
      <c r="H14" s="76">
        <f>F15+F14</f>
        <v>727.90159956500827</v>
      </c>
      <c r="I14" s="76">
        <f>G15+G14</f>
        <v>622.17885104549521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'[1]М-8'!$E$26</f>
        <v>0</v>
      </c>
      <c r="E15" s="9">
        <f>'[2]8'!$E$25</f>
        <v>242.41919999999999</v>
      </c>
      <c r="F15" s="9">
        <f t="shared" si="0"/>
        <v>161.61279999999999</v>
      </c>
      <c r="G15" s="52">
        <f>F15*I12</f>
        <v>138.1396417844596</v>
      </c>
      <c r="H15" s="79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'[1]М-8'!$E$27</f>
        <v>883.65389632844654</v>
      </c>
      <c r="E16" s="9">
        <f>'[2]8'!$E$26</f>
        <v>163.01278983667004</v>
      </c>
      <c r="F16" s="9">
        <f t="shared" si="0"/>
        <v>403.2264920005955</v>
      </c>
      <c r="G16" s="52">
        <f>F16*I12</f>
        <v>344.66059101114843</v>
      </c>
      <c r="H16" s="76">
        <f>F16+F43+F44+F45+F46+F47+F48+F49+F50+F51</f>
        <v>21148.972250437022</v>
      </c>
      <c r="I16" s="76">
        <f>G16+G43+G44+G45+G46+G47+G48+G49+G50+G51</f>
        <v>18077.228108075895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'[1]М-8'!$E$28</f>
        <v>445.02038351227475</v>
      </c>
      <c r="E17" s="9">
        <f>'[2]8'!$E$27</f>
        <v>132.02690079187826</v>
      </c>
      <c r="F17" s="9">
        <f t="shared" si="0"/>
        <v>236.35806169867709</v>
      </c>
      <c r="G17" s="52">
        <f>F17*I12</f>
        <v>202.02866342223174</v>
      </c>
      <c r="H17" s="76">
        <f>F17+F18+F19+F20+F21+F22+F23+F59+F60+F66+F67+F6+F24</f>
        <v>47448.976230963803</v>
      </c>
      <c r="I17" s="76">
        <f>G17+G18+G19+G20+G21+G22+G23+G59+G60+G66+G67+G6+G24</f>
        <v>29505.183112079802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'[1]М-8'!$E$29</f>
        <v>1780.0815340491015</v>
      </c>
      <c r="E18" s="9">
        <f>'[2]8'!$E$28</f>
        <v>601.56093434802119</v>
      </c>
      <c r="F18" s="9">
        <f t="shared" si="0"/>
        <v>994.40113424838125</v>
      </c>
      <c r="G18" s="52">
        <f>F18*I12</f>
        <v>849.97114383966937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'[1]М-8'!$E$30</f>
        <v>333.14842780458883</v>
      </c>
      <c r="E19" s="9">
        <f>'[2]8'!$E$29</f>
        <v>4812.4874747841577</v>
      </c>
      <c r="F19" s="9">
        <f t="shared" si="0"/>
        <v>3319.3744591243017</v>
      </c>
      <c r="G19" s="52">
        <f>F19*I12</f>
        <v>2837.2579321187145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'[1]М-8'!$E$31</f>
        <v>2670.1223010736467</v>
      </c>
      <c r="E20" s="9">
        <f>'[2]8'!$E$30</f>
        <v>2978.8664378666372</v>
      </c>
      <c r="F20" s="9">
        <f t="shared" si="0"/>
        <v>2875.9517256023069</v>
      </c>
      <c r="G20" s="52">
        <f>F20*I12</f>
        <v>2458.2393298309362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'[1]М-8'!$E$32</f>
        <v>2670.1223010736467</v>
      </c>
      <c r="E21" s="9">
        <f>'[2]8'!$E$31</f>
        <v>1522.2369364103154</v>
      </c>
      <c r="F21" s="9">
        <f t="shared" si="0"/>
        <v>1904.8653912980926</v>
      </c>
      <c r="G21" s="52">
        <f>F21*I12</f>
        <v>1628.196670075223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'[1]М-8'!$E$33</f>
        <v>961.24402838651315</v>
      </c>
      <c r="E22" s="9">
        <f>'[2]8'!$E$32</f>
        <v>1232.8813918343146</v>
      </c>
      <c r="F22" s="9">
        <f t="shared" si="0"/>
        <v>1142.3356040183808</v>
      </c>
      <c r="G22" s="52">
        <f>F22*I12</f>
        <v>976.41913967664334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'[1]М-8'!$E$34</f>
        <v>5340.2446021472942</v>
      </c>
      <c r="E23" s="9">
        <f>'[2]8'!$E$33</f>
        <v>0</v>
      </c>
      <c r="F23" s="9">
        <f t="shared" si="0"/>
        <v>1780.0815340490981</v>
      </c>
      <c r="G23" s="52">
        <f>F23*I12</f>
        <v>1521.5368180037333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'[1]М-8'!$E$35</f>
        <v>480.62201419325652</v>
      </c>
      <c r="E24" s="9">
        <f>'[2]8'!$E$34</f>
        <v>147.94576702011781</v>
      </c>
      <c r="F24" s="9">
        <f t="shared" si="0"/>
        <v>258.83784941116403</v>
      </c>
      <c r="G24" s="52">
        <f>F24*I12</f>
        <v>221.24341511265257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'[1]М-8'!$E$36</f>
        <v>0</v>
      </c>
      <c r="E25" s="9">
        <f>'[2]8'!$E$35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F25+F26+F27+F28+F29+F30+F31+F32+F33+F34+F35+F36+F37+F38+F39+F61+F62+F63+F64+F65+F68+F52+F53+F54</f>
        <v>44820.223136254215</v>
      </c>
      <c r="I25" s="76">
        <f>G25+G26+G27+G28+G29+G30+G31+G32+G33+G34+G35+G36+G37+G38+G39+G61+G62+G63+G64+G65+G68+G52+G53+G54</f>
        <v>65576.87958204298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'[1]М-8'!$E$37</f>
        <v>10680.489204294587</v>
      </c>
      <c r="E26" s="9">
        <f>'[2]8'!$E$36</f>
        <v>7262.3318078375651</v>
      </c>
      <c r="F26" s="9">
        <f t="shared" si="0"/>
        <v>8401.7176066565717</v>
      </c>
      <c r="G26" s="52">
        <f>F26*I12</f>
        <v>7181.425360848436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'[1]М-8'!$E$38</f>
        <v>0</v>
      </c>
      <c r="E27" s="9">
        <f>'[2]8'!$E$37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'[1]М-8'!$E$39</f>
        <v>0</v>
      </c>
      <c r="E28" s="9">
        <f>'[2]8'!$E$38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'[1]М-8'!$E$40</f>
        <v>5340.2446021472942</v>
      </c>
      <c r="E29" s="9">
        <f>'[2]8'!$E$39</f>
        <v>3631.1659039187816</v>
      </c>
      <c r="F29" s="9">
        <f t="shared" si="0"/>
        <v>4200.8588033282858</v>
      </c>
      <c r="G29" s="52">
        <f>F29*I12</f>
        <v>3590.712680424218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'[1]М-8'!$E$41</f>
        <v>3437.783123375435</v>
      </c>
      <c r="E30" s="9">
        <f>'[2]8'!$E$40</f>
        <v>5245.0174167715732</v>
      </c>
      <c r="F30" s="9">
        <f t="shared" si="0"/>
        <v>4642.6059856395268</v>
      </c>
      <c r="G30" s="52">
        <f>F30*I12</f>
        <v>3968.2990938999401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'[1]М-8'!$E$42</f>
        <v>10680.489204294587</v>
      </c>
      <c r="E31" s="9">
        <f>'[2]8'!$E$41</f>
        <v>7262.3318078375651</v>
      </c>
      <c r="F31" s="9">
        <f t="shared" si="0"/>
        <v>8401.7176066565717</v>
      </c>
      <c r="G31" s="52">
        <f>F31*I12</f>
        <v>7181.425360848436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'[1]М-8'!$E$43</f>
        <v>0</v>
      </c>
      <c r="E32" s="9">
        <f>'[2]8'!$E$42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'[1]М-8'!$E$44</f>
        <v>0</v>
      </c>
      <c r="E33" s="9">
        <f>'[2]8'!$E$43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'[1]М-8'!$E$45</f>
        <v>0</v>
      </c>
      <c r="E34" s="9">
        <f>'[2]8'!$E$44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'[1]М-8'!$E$46</f>
        <v>1128.7986639484243</v>
      </c>
      <c r="E35" s="9">
        <f>'[2]8'!$E$45</f>
        <v>2420.7772692791873</v>
      </c>
      <c r="F35" s="9">
        <f t="shared" si="0"/>
        <v>1990.1177341689329</v>
      </c>
      <c r="G35" s="52">
        <f>F35*I12</f>
        <v>1701.0666909242138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'[1]М-8'!$E$47</f>
        <v>507.95939877679086</v>
      </c>
      <c r="E36" s="9">
        <f>'[2]8'!$E$46</f>
        <v>242.07772692791869</v>
      </c>
      <c r="F36" s="9">
        <f t="shared" si="0"/>
        <v>330.70495087754273</v>
      </c>
      <c r="G36" s="52">
        <f>F36*I12</f>
        <v>282.67230968444989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'[1]М-8'!$E$48</f>
        <v>370.22279790196922</v>
      </c>
      <c r="E37" s="9">
        <f>'[2]8'!$E$47</f>
        <v>376.56535299898434</v>
      </c>
      <c r="F37" s="9">
        <f t="shared" si="0"/>
        <v>374.45116796664598</v>
      </c>
      <c r="G37" s="52">
        <f>F37*I12</f>
        <v>320.06468676172301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'[1]М-8'!$E$49</f>
        <v>2709.1167934762138</v>
      </c>
      <c r="E38" s="9">
        <f>'[2]8'!$E$48</f>
        <v>1452.4663615675129</v>
      </c>
      <c r="F38" s="9">
        <f t="shared" si="0"/>
        <v>1871.3498388704131</v>
      </c>
      <c r="G38" s="52">
        <f>F38*I12</f>
        <v>1599.5490233135313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'[1]М-8'!$E$50</f>
        <v>2031.8375951071664</v>
      </c>
      <c r="E39" s="9">
        <f>'[2]8'!$E$49</f>
        <v>2178.6995423512717</v>
      </c>
      <c r="F39" s="9">
        <f t="shared" si="0"/>
        <v>2129.7455599365699</v>
      </c>
      <c r="G39" s="52">
        <f>F39*I12</f>
        <v>1820.414526211297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'[1]М-8'!$E$51</f>
        <v>503.65763516966962</v>
      </c>
      <c r="E40" s="9">
        <f>'[2]8'!$E$50</f>
        <v>502.92910145494392</v>
      </c>
      <c r="F40" s="9">
        <f t="shared" si="0"/>
        <v>503.17194602651921</v>
      </c>
      <c r="G40" s="52">
        <f>F40*I12</f>
        <v>430.08964871651756</v>
      </c>
      <c r="H40" s="76">
        <f>F40+F41+F55+F56+F57+F58</f>
        <v>1412.6121508988931</v>
      </c>
      <c r="I40" s="76">
        <f>G40+G41+G55+G56+G57+G58</f>
        <v>1207.4398593771537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'[1]М-8'!$E$52</f>
        <v>50.365763516966972</v>
      </c>
      <c r="E41" s="9">
        <f>'[2]8'!$E$51</f>
        <v>100.58582029098891</v>
      </c>
      <c r="F41" s="9">
        <f t="shared" si="0"/>
        <v>83.84580136631493</v>
      </c>
      <c r="G41" s="52">
        <f>F41*I12</f>
        <v>71.667769915957763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'[2]8'!$E$52</f>
        <v>1897.15268966548</v>
      </c>
      <c r="F42" s="9">
        <f t="shared" si="0"/>
        <v>1264.7684597769867</v>
      </c>
      <c r="G42" s="52">
        <f>F42*I12</f>
        <v>1081.0694572080656</v>
      </c>
      <c r="H42" s="76">
        <f>F42</f>
        <v>1264.7684597769867</v>
      </c>
      <c r="I42" s="76">
        <f>G42</f>
        <v>1081.0694572080656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'[1]М-8'!$E$53</f>
        <v>2343.6991896052782</v>
      </c>
      <c r="E43" s="9">
        <f>'[2]8'!$E$53</f>
        <v>1404.2387467358874</v>
      </c>
      <c r="F43" s="9">
        <f t="shared" si="0"/>
        <v>1717.3922276923508</v>
      </c>
      <c r="G43" s="52">
        <f>F43*I12</f>
        <v>1467.952706325467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'[1]М-8'!$E$54</f>
        <v>13492.511326085854</v>
      </c>
      <c r="E44" s="9">
        <f>'[2]8'!$E$54</f>
        <v>13473.506098745172</v>
      </c>
      <c r="F44" s="9">
        <f t="shared" si="0"/>
        <v>13479.841174525402</v>
      </c>
      <c r="G44" s="52">
        <f>F44*I12</f>
        <v>11521.986075115017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'[1]М-8'!$E$55</f>
        <v>1182.6769187062907</v>
      </c>
      <c r="E45" s="9">
        <f>'[2]8'!$E$55</f>
        <v>1062.9099255676761</v>
      </c>
      <c r="F45" s="9">
        <f t="shared" si="0"/>
        <v>1102.8322566138809</v>
      </c>
      <c r="G45" s="52">
        <f>F45*I12</f>
        <v>942.65338436676268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'[1]М-8'!$E$56</f>
        <v>791.56066446370323</v>
      </c>
      <c r="E46" s="9">
        <f>'[2]8'!$E$56</f>
        <v>474.26741467582985</v>
      </c>
      <c r="F46" s="9">
        <f t="shared" si="0"/>
        <v>580.03183127178772</v>
      </c>
      <c r="G46" s="52">
        <f>F46*I12</f>
        <v>495.78615923657577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'[1]М-8'!$E$57</f>
        <v>1998.8905668275372</v>
      </c>
      <c r="E47" s="9">
        <f>'[2]8'!$E$57</f>
        <v>1796.4674798326848</v>
      </c>
      <c r="F47" s="9">
        <f t="shared" si="0"/>
        <v>1863.9418421643022</v>
      </c>
      <c r="G47" s="52">
        <f>F47*I12</f>
        <v>1593.216987662131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'[1]М-8'!$E$58</f>
        <v>1209.3287929306573</v>
      </c>
      <c r="E48" s="9">
        <f>'[2]8'!$E$58</f>
        <v>724.57521686585164</v>
      </c>
      <c r="F48" s="9">
        <f t="shared" si="0"/>
        <v>886.15974222078694</v>
      </c>
      <c r="G48" s="52">
        <f>F48*I12</f>
        <v>757.45107661143527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'[1]М-8'!$E$59</f>
        <v>2132.1499379493675</v>
      </c>
      <c r="E49" s="9">
        <f>'[2]8'!$E$59</f>
        <v>532.28666069116798</v>
      </c>
      <c r="F49" s="9">
        <f t="shared" si="0"/>
        <v>1065.5744197772344</v>
      </c>
      <c r="G49" s="52">
        <f>F49*I12</f>
        <v>910.80699451225746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'[1]М-8'!$E$60</f>
        <v>0</v>
      </c>
      <c r="E50" s="9">
        <f>'[2]8'!$E$60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'[1]М-8'!$E$61</f>
        <v>149.91679251206497</v>
      </c>
      <c r="E51" s="9">
        <f>'[2]8'!$E$61</f>
        <v>0</v>
      </c>
      <c r="F51" s="9">
        <f t="shared" si="0"/>
        <v>49.972264170688327</v>
      </c>
      <c r="G51" s="52">
        <f>F51*I12</f>
        <v>42.714133235098153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'[1]М-8'!$E$65</f>
        <v>0</v>
      </c>
      <c r="E52" s="9">
        <f>'[2]8'!$E$62</f>
        <v>652.69830257055833</v>
      </c>
      <c r="F52" s="9">
        <f t="shared" si="0"/>
        <v>435.13220171370557</v>
      </c>
      <c r="G52" s="52">
        <f>F52*I12</f>
        <v>371.93221374553571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'[1]М-8'!$E$64</f>
        <v>0</v>
      </c>
      <c r="E53" s="9">
        <f>'[2]8'!$E$63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'[1]М-8'!$E$63</f>
        <v>55.130190781076074</v>
      </c>
      <c r="E54" s="9">
        <f>'[2]8'!$E$64</f>
        <v>0</v>
      </c>
      <c r="F54" s="9">
        <f t="shared" si="0"/>
        <v>18.376730260358691</v>
      </c>
      <c r="G54" s="52">
        <f>F54*I12</f>
        <v>15.707635381204884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'[1]М-8'!$E$69</f>
        <v>98.338169060769133</v>
      </c>
      <c r="E55" s="9">
        <f>'[2]8'!$E$65</f>
        <v>98.196509727350133</v>
      </c>
      <c r="F55" s="9">
        <f t="shared" si="0"/>
        <v>98.243729505156466</v>
      </c>
      <c r="G55" s="52">
        <f>F55*I12</f>
        <v>83.97449707827387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'[1]М-8'!$E$68</f>
        <v>98.338169060769133</v>
      </c>
      <c r="E56" s="9">
        <f>'[2]8'!$E$66</f>
        <v>98.196509727350133</v>
      </c>
      <c r="F56" s="9">
        <f t="shared" si="0"/>
        <v>98.243729505156466</v>
      </c>
      <c r="G56" s="52">
        <f>F56*I12</f>
        <v>83.97449707827387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'[1]М-8'!$E$66</f>
        <v>464.67289611759884</v>
      </c>
      <c r="E57" s="9">
        <f>'[2]8'!$E$67</f>
        <v>541.58088212739892</v>
      </c>
      <c r="F57" s="9">
        <f t="shared" si="0"/>
        <v>515.94488679079882</v>
      </c>
      <c r="G57" s="52">
        <f>F57*I12</f>
        <v>441.00740685022794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'[1]М-8'!$E$67</f>
        <v>16.175644932912085</v>
      </c>
      <c r="E58" s="9">
        <f>'[2]8'!$E$68</f>
        <v>161.65526409096452</v>
      </c>
      <c r="F58" s="9">
        <f t="shared" si="0"/>
        <v>113.16205770494705</v>
      </c>
      <c r="G58" s="52">
        <f>F58*I12</f>
        <v>96.726039737902767</v>
      </c>
      <c r="H58" s="79"/>
      <c r="I58" s="79"/>
      <c r="J58" s="6"/>
    </row>
    <row r="59" spans="1:10" ht="24.75" customHeight="1">
      <c r="A59" s="7" t="s">
        <v>100</v>
      </c>
      <c r="B59" s="8" t="s">
        <v>157</v>
      </c>
      <c r="C59" s="8"/>
      <c r="D59" s="9">
        <f>'[1]М-8'!$E$71</f>
        <v>8736.9256393307642</v>
      </c>
      <c r="E59" s="9">
        <f>'[2]8'!$E$70</f>
        <v>34936.770471513395</v>
      </c>
      <c r="F59" s="9">
        <f>E59</f>
        <v>34936.770471513395</v>
      </c>
      <c r="G59" s="54">
        <v>18810.29</v>
      </c>
      <c r="H59" s="79"/>
      <c r="I59" s="79"/>
      <c r="J59" s="6"/>
    </row>
    <row r="60" spans="1:10" ht="15">
      <c r="A60" s="7" t="s">
        <v>101</v>
      </c>
      <c r="B60" s="8" t="s">
        <v>57</v>
      </c>
      <c r="C60" s="8"/>
      <c r="D60" s="9">
        <f>'[1]М-8'!$E$72</f>
        <v>9496.4726637327913</v>
      </c>
      <c r="E60" s="9">
        <f>'[2]8'!$E$69</f>
        <v>4543.1097578257868</v>
      </c>
      <c r="F60" s="9">
        <v>0</v>
      </c>
      <c r="G60" s="52">
        <f>F60*I12</f>
        <v>0</v>
      </c>
      <c r="H60" s="79"/>
      <c r="I60" s="76"/>
      <c r="J60" s="59"/>
    </row>
    <row r="61" spans="1:10" ht="15">
      <c r="A61" s="35" t="s">
        <v>102</v>
      </c>
      <c r="B61" s="8" t="s">
        <v>164</v>
      </c>
      <c r="C61" s="8"/>
      <c r="D61" s="12">
        <f>'[1]М-8'!$E$73</f>
        <v>1268.8917935431459</v>
      </c>
      <c r="E61" s="12">
        <v>0</v>
      </c>
      <c r="F61" s="12">
        <f>D61</f>
        <v>1268.8917935431459</v>
      </c>
      <c r="G61" s="52">
        <v>13936.61</v>
      </c>
      <c r="H61" s="79"/>
      <c r="I61" s="79"/>
      <c r="J61" s="6"/>
    </row>
    <row r="62" spans="1:10">
      <c r="A62" s="25" t="s">
        <v>107</v>
      </c>
      <c r="B62" s="8" t="s">
        <v>165</v>
      </c>
      <c r="C62" s="15"/>
      <c r="D62" s="16">
        <f>'[1]М-8'!$E$74</f>
        <v>1230.4003783179689</v>
      </c>
      <c r="E62" s="16">
        <v>0</v>
      </c>
      <c r="F62" s="14">
        <v>5059.75</v>
      </c>
      <c r="G62" s="52">
        <v>6064.11</v>
      </c>
      <c r="H62" s="78"/>
      <c r="I62" s="78"/>
    </row>
    <row r="63" spans="1:10">
      <c r="A63" s="25" t="s">
        <v>115</v>
      </c>
      <c r="B63" s="8" t="s">
        <v>166</v>
      </c>
      <c r="C63" s="36"/>
      <c r="D63" s="16">
        <f>'[1]М-8'!$E$75</f>
        <v>2449.9303783179689</v>
      </c>
      <c r="E63" s="16">
        <v>0</v>
      </c>
      <c r="F63" s="14">
        <f>D63</f>
        <v>2449.9303783179689</v>
      </c>
      <c r="G63" s="52">
        <v>7290.76</v>
      </c>
      <c r="H63" s="78"/>
      <c r="I63" s="78"/>
    </row>
    <row r="64" spans="1:10">
      <c r="A64" s="25" t="s">
        <v>116</v>
      </c>
      <c r="B64" s="8" t="s">
        <v>167</v>
      </c>
      <c r="C64" s="36"/>
      <c r="D64" s="16">
        <f>'[1]М-8'!$E$76</f>
        <v>3244.8727783179688</v>
      </c>
      <c r="E64" s="16">
        <v>0</v>
      </c>
      <c r="F64" s="14">
        <f t="shared" ref="F64" si="1">D64</f>
        <v>3244.8727783179688</v>
      </c>
      <c r="G64" s="52">
        <v>8601.0400000000009</v>
      </c>
      <c r="H64" s="78"/>
      <c r="I64" s="78"/>
    </row>
    <row r="65" spans="1:9">
      <c r="A65" s="25" t="s">
        <v>168</v>
      </c>
      <c r="B65" s="8" t="s">
        <v>281</v>
      </c>
      <c r="C65" s="36"/>
      <c r="D65" s="16">
        <v>0</v>
      </c>
      <c r="E65" s="16">
        <v>0</v>
      </c>
      <c r="F65" s="14">
        <v>0</v>
      </c>
      <c r="G65" s="52">
        <v>218.32</v>
      </c>
      <c r="H65" s="78"/>
      <c r="I65" s="78"/>
    </row>
    <row r="66" spans="1:9">
      <c r="A66" s="25" t="s">
        <v>171</v>
      </c>
      <c r="B66" s="8" t="s">
        <v>169</v>
      </c>
      <c r="C66" s="36"/>
      <c r="D66" s="16">
        <v>0</v>
      </c>
      <c r="E66" s="16">
        <f>'[2]8'!$E$71</f>
        <v>1590.4272751540279</v>
      </c>
      <c r="F66" s="14">
        <v>0</v>
      </c>
      <c r="G66" s="52">
        <f>F66*I12</f>
        <v>0</v>
      </c>
      <c r="H66" s="78"/>
      <c r="I66" s="78"/>
    </row>
    <row r="67" spans="1:9">
      <c r="A67" s="25" t="s">
        <v>172</v>
      </c>
      <c r="B67" s="8" t="s">
        <v>170</v>
      </c>
      <c r="C67" s="36"/>
      <c r="D67" s="16">
        <v>0</v>
      </c>
      <c r="E67" s="16">
        <f>'[2]8'!$E$72</f>
        <v>2183.1638127551037</v>
      </c>
      <c r="F67" s="14">
        <v>0</v>
      </c>
      <c r="G67" s="52">
        <f>F67*I12</f>
        <v>0</v>
      </c>
      <c r="H67" s="78"/>
      <c r="I67" s="78"/>
    </row>
    <row r="68" spans="1:9">
      <c r="A68" s="25" t="s">
        <v>185</v>
      </c>
      <c r="B68" s="8" t="s">
        <v>282</v>
      </c>
      <c r="C68" s="36"/>
      <c r="D68" s="16">
        <v>0</v>
      </c>
      <c r="E68" s="16">
        <v>0</v>
      </c>
      <c r="F68" s="14">
        <v>0</v>
      </c>
      <c r="G68" s="52">
        <v>1432.77</v>
      </c>
      <c r="H68" s="82">
        <f>SUM(H13:H67)</f>
        <v>142929.3832621972</v>
      </c>
      <c r="I68" s="78">
        <f>SUM(I13:I67)</f>
        <v>138384.20000000001</v>
      </c>
    </row>
    <row r="69" spans="1:9">
      <c r="A69" s="125"/>
      <c r="B69" s="125"/>
      <c r="C69" s="125"/>
      <c r="D69" s="125"/>
      <c r="E69" s="125"/>
      <c r="F69" s="125"/>
    </row>
    <row r="70" spans="1:9" ht="23.25" customHeight="1">
      <c r="B70" s="8" t="s">
        <v>157</v>
      </c>
      <c r="C70" s="19"/>
      <c r="D70" s="9">
        <f>D59</f>
        <v>8736.9256393307642</v>
      </c>
      <c r="E70" s="18" t="s">
        <v>121</v>
      </c>
      <c r="F70" s="18"/>
    </row>
    <row r="71" spans="1:9" ht="15" customHeight="1">
      <c r="B71" s="8" t="s">
        <v>57</v>
      </c>
      <c r="C71" s="19"/>
      <c r="D71" s="9">
        <f>D60</f>
        <v>9496.4726637327913</v>
      </c>
      <c r="E71" s="18" t="s">
        <v>173</v>
      </c>
      <c r="F71" s="18"/>
    </row>
    <row r="72" spans="1:9" ht="15" customHeight="1">
      <c r="B72" s="8" t="s">
        <v>57</v>
      </c>
      <c r="C72" s="19"/>
      <c r="D72" s="12">
        <f>E60</f>
        <v>4543.1097578257868</v>
      </c>
      <c r="E72" s="18" t="s">
        <v>131</v>
      </c>
      <c r="F72" s="18"/>
    </row>
    <row r="73" spans="1:9" ht="15" customHeight="1">
      <c r="B73" s="8" t="s">
        <v>169</v>
      </c>
      <c r="C73" s="29"/>
      <c r="D73" s="14">
        <f>E66</f>
        <v>1590.4272751540279</v>
      </c>
      <c r="E73" s="18" t="s">
        <v>131</v>
      </c>
      <c r="F73" s="18"/>
    </row>
    <row r="74" spans="1:9" ht="15" customHeight="1">
      <c r="B74" s="8" t="s">
        <v>170</v>
      </c>
      <c r="C74" s="29"/>
      <c r="D74" s="14">
        <f>E67</f>
        <v>2183.1638127551037</v>
      </c>
      <c r="E74" s="18" t="s">
        <v>131</v>
      </c>
      <c r="F74" s="18"/>
    </row>
    <row r="75" spans="1:9">
      <c r="B75" s="29"/>
      <c r="C75" s="29"/>
      <c r="D75" s="30"/>
      <c r="E75" s="18"/>
      <c r="F75" s="18"/>
    </row>
    <row r="76" spans="1:9">
      <c r="D76" s="2" t="s">
        <v>126</v>
      </c>
    </row>
  </sheetData>
  <mergeCells count="11">
    <mergeCell ref="G10:G11"/>
    <mergeCell ref="A69:F69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7" orientation="portrait" r:id="rId1"/>
  <colBreaks count="1" manualBreakCount="1">
    <brk id="7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zoomScaleNormal="100" workbookViewId="0">
      <selection activeCell="A3" sqref="A3:F5"/>
    </sheetView>
  </sheetViews>
  <sheetFormatPr defaultRowHeight="14.25"/>
  <cols>
    <col min="1" max="1" width="6.140625" style="2" bestFit="1" customWidth="1"/>
    <col min="2" max="2" width="58.140625" style="2" customWidth="1"/>
    <col min="3" max="3" width="0.140625" style="2" customWidth="1"/>
    <col min="4" max="4" width="17" style="2" customWidth="1"/>
    <col min="5" max="5" width="16.7109375" style="2" customWidth="1"/>
    <col min="6" max="6" width="18.28515625" style="2" customWidth="1"/>
    <col min="7" max="7" width="13.85546875" style="2" customWidth="1"/>
    <col min="8" max="8" width="16.28515625" style="2" customWidth="1"/>
    <col min="9" max="9" width="12.5703125" style="2" customWidth="1"/>
    <col min="10" max="16384" width="9.140625" style="2"/>
  </cols>
  <sheetData>
    <row r="1" spans="1:10">
      <c r="E1" s="1" t="s">
        <v>0</v>
      </c>
    </row>
    <row r="2" spans="1:10">
      <c r="E2" s="1" t="s">
        <v>127</v>
      </c>
    </row>
    <row r="3" spans="1:10" ht="15">
      <c r="A3" s="126" t="s">
        <v>338</v>
      </c>
      <c r="B3" s="126"/>
      <c r="C3" s="126"/>
      <c r="D3" s="126"/>
      <c r="E3" s="126"/>
      <c r="F3" s="126"/>
    </row>
    <row r="4" spans="1:10" ht="15">
      <c r="A4" s="126" t="s">
        <v>122</v>
      </c>
      <c r="B4" s="126"/>
      <c r="C4" s="126"/>
      <c r="D4" s="126"/>
      <c r="E4" s="126"/>
      <c r="F4" s="126"/>
    </row>
    <row r="5" spans="1:10" ht="15">
      <c r="A5" s="126" t="s">
        <v>339</v>
      </c>
      <c r="B5" s="126"/>
      <c r="C5" s="126"/>
      <c r="D5" s="126"/>
      <c r="E5" s="126"/>
      <c r="F5" s="126"/>
    </row>
    <row r="6" spans="1:10">
      <c r="A6" s="28"/>
      <c r="B6" s="28"/>
      <c r="C6" s="28"/>
      <c r="D6" s="10" t="s">
        <v>176</v>
      </c>
      <c r="E6" s="28"/>
      <c r="F6" s="28"/>
    </row>
    <row r="7" spans="1:10">
      <c r="A7" s="27" t="s">
        <v>174</v>
      </c>
      <c r="B7" s="10"/>
      <c r="C7" s="10"/>
      <c r="D7" s="10" t="s">
        <v>139</v>
      </c>
      <c r="E7" s="10"/>
      <c r="F7" s="10"/>
    </row>
    <row r="8" spans="1:10" ht="15" thickBot="1">
      <c r="A8" s="10" t="s">
        <v>1</v>
      </c>
      <c r="B8" s="10"/>
      <c r="C8" s="10"/>
      <c r="D8" s="10"/>
      <c r="E8" s="10"/>
      <c r="F8" s="10"/>
    </row>
    <row r="9" spans="1:10" ht="15.75" customHeight="1" thickBot="1">
      <c r="A9" s="135" t="s">
        <v>2</v>
      </c>
      <c r="B9" s="132" t="s">
        <v>3</v>
      </c>
      <c r="D9" s="24" t="s">
        <v>175</v>
      </c>
      <c r="E9" s="26">
        <f>[1]ТАРИФ.!$L$21</f>
        <v>859.4</v>
      </c>
      <c r="F9" s="26" t="s">
        <v>120</v>
      </c>
      <c r="G9" s="48"/>
    </row>
    <row r="10" spans="1:10" ht="15" customHeight="1">
      <c r="A10" s="136"/>
      <c r="B10" s="133"/>
      <c r="C10" s="127" t="s">
        <v>4</v>
      </c>
      <c r="D10" s="129" t="s">
        <v>130</v>
      </c>
      <c r="E10" s="129" t="s">
        <v>125</v>
      </c>
      <c r="F10" s="131" t="s">
        <v>123</v>
      </c>
      <c r="G10" s="131" t="s">
        <v>276</v>
      </c>
    </row>
    <row r="11" spans="1:10" ht="85.5" customHeight="1" thickBot="1">
      <c r="A11" s="137"/>
      <c r="B11" s="134"/>
      <c r="C11" s="128"/>
      <c r="D11" s="130"/>
      <c r="E11" s="130"/>
      <c r="F11" s="124"/>
      <c r="G11" s="124"/>
      <c r="H11" s="81" t="s">
        <v>303</v>
      </c>
      <c r="I11" s="81" t="s">
        <v>304</v>
      </c>
    </row>
    <row r="12" spans="1:10" s="6" customFormat="1" ht="15">
      <c r="A12" s="22"/>
      <c r="B12" s="21" t="s">
        <v>5</v>
      </c>
      <c r="C12" s="4"/>
      <c r="D12" s="23">
        <f>SUM(D13:D67)</f>
        <v>139988.97795700128</v>
      </c>
      <c r="E12" s="23">
        <f>SUM(E13:E68)</f>
        <v>111722.04071532069</v>
      </c>
      <c r="F12" s="23">
        <f>SUM(F13:F68)</f>
        <v>119755.64433902489</v>
      </c>
      <c r="G12" s="53">
        <f>SUM(G13:G68)</f>
        <v>129248.01000000005</v>
      </c>
      <c r="H12" s="51">
        <v>129248.01</v>
      </c>
      <c r="I12" s="51">
        <f>(H12-G59-G60-G61-G62-G63-G64-G65-G66-G67-G68)/(F12-F59-F60-F61-F62-F63-F64-F65-F66-F67-F68)</f>
        <v>1.0161070896910946</v>
      </c>
    </row>
    <row r="13" spans="1:10" ht="15">
      <c r="A13" s="7">
        <v>1</v>
      </c>
      <c r="B13" s="8" t="s">
        <v>6</v>
      </c>
      <c r="C13" s="8"/>
      <c r="D13" s="9">
        <f>'[1]М-9'!$E$23</f>
        <v>26723.80672070507</v>
      </c>
      <c r="E13" s="9">
        <f>'[2]9'!$E$23</f>
        <v>26147.837627001278</v>
      </c>
      <c r="F13" s="9">
        <f>(E13/12*8)+(D13/12*4)</f>
        <v>26339.827324902541</v>
      </c>
      <c r="G13" s="52">
        <f>F13*I12</f>
        <v>26764.085286072692</v>
      </c>
      <c r="H13" s="76">
        <f>F13</f>
        <v>26339.827324902541</v>
      </c>
      <c r="I13" s="76">
        <f>G13</f>
        <v>26764.085286072692</v>
      </c>
      <c r="J13" s="78" t="s">
        <v>302</v>
      </c>
    </row>
    <row r="14" spans="1:10" ht="15">
      <c r="A14" s="7" t="s">
        <v>7</v>
      </c>
      <c r="B14" s="8" t="s">
        <v>8</v>
      </c>
      <c r="C14" s="8"/>
      <c r="D14" s="9">
        <f>'[1]М-9'!$E$25</f>
        <v>1698.8663986950248</v>
      </c>
      <c r="E14" s="9">
        <f>'[2]9'!$E$24</f>
        <v>0</v>
      </c>
      <c r="F14" s="9">
        <f t="shared" ref="F14:F58" si="0">(E14/12*8)+(D14/12*4)</f>
        <v>566.28879956500828</v>
      </c>
      <c r="G14" s="52">
        <f>F14*I12</f>
        <v>575.41006405066423</v>
      </c>
      <c r="H14" s="76">
        <f>F14+F15</f>
        <v>727.90159956500827</v>
      </c>
      <c r="I14" s="76">
        <f>G14+G15</f>
        <v>739.6259759154932</v>
      </c>
      <c r="J14" s="78" t="s">
        <v>296</v>
      </c>
    </row>
    <row r="15" spans="1:10" ht="17.25" customHeight="1">
      <c r="A15" s="7" t="s">
        <v>46</v>
      </c>
      <c r="B15" s="8" t="s">
        <v>9</v>
      </c>
      <c r="C15" s="8"/>
      <c r="D15" s="9">
        <f>'[1]М-9'!$E$26</f>
        <v>0</v>
      </c>
      <c r="E15" s="9">
        <f>'[2]9'!$E$25</f>
        <v>242.41919999999999</v>
      </c>
      <c r="F15" s="9">
        <f t="shared" si="0"/>
        <v>161.61279999999999</v>
      </c>
      <c r="G15" s="52">
        <f>F15*I12</f>
        <v>164.21591186482894</v>
      </c>
      <c r="H15" s="76"/>
      <c r="I15" s="79"/>
      <c r="J15" s="78"/>
    </row>
    <row r="16" spans="1:10" ht="20.25" customHeight="1">
      <c r="A16" s="7" t="s">
        <v>54</v>
      </c>
      <c r="B16" s="8" t="s">
        <v>10</v>
      </c>
      <c r="C16" s="8"/>
      <c r="D16" s="9">
        <f>'[1]М-9'!$E$27</f>
        <v>721.6814222463355</v>
      </c>
      <c r="E16" s="9">
        <f>'[2]9'!$E$26</f>
        <v>244.51918475500497</v>
      </c>
      <c r="F16" s="9">
        <f t="shared" si="0"/>
        <v>403.57326391878178</v>
      </c>
      <c r="G16" s="52">
        <f>F16*I12</f>
        <v>410.07365467764942</v>
      </c>
      <c r="H16" s="76">
        <f>F16+F43+F44+F45+F46+F47+F48+F49+F50+F51</f>
        <v>25646.822797717148</v>
      </c>
      <c r="I16" s="76">
        <f>G16+G43+G44+G45+G46+G47+G48+G49+G50+G51</f>
        <v>26059.918472811591</v>
      </c>
      <c r="J16" s="78" t="s">
        <v>297</v>
      </c>
    </row>
    <row r="17" spans="1:10" ht="22.5" customHeight="1">
      <c r="A17" s="7" t="s">
        <v>58</v>
      </c>
      <c r="B17" s="8" t="s">
        <v>11</v>
      </c>
      <c r="C17" s="8"/>
      <c r="D17" s="9">
        <f>'[1]М-9'!$E$28</f>
        <v>445.02038351227475</v>
      </c>
      <c r="E17" s="9">
        <f>'[2]9'!$E$27</f>
        <v>132.02690079187826</v>
      </c>
      <c r="F17" s="9">
        <f t="shared" si="0"/>
        <v>236.35806169867709</v>
      </c>
      <c r="G17" s="52">
        <f>F17*I12</f>
        <v>240.16510219767096</v>
      </c>
      <c r="H17" s="76">
        <f>F17+F18+F19+F20+F21+F22+F23+F24+F59+F60+F67+F68</f>
        <v>19448.694021864467</v>
      </c>
      <c r="I17" s="76">
        <f>G17+G18+G19+G20+G21+G22+G23+G24+G59+G60+G67+G68</f>
        <v>28176.844996610282</v>
      </c>
      <c r="J17" s="78" t="s">
        <v>298</v>
      </c>
    </row>
    <row r="18" spans="1:10" ht="15">
      <c r="A18" s="7" t="s">
        <v>59</v>
      </c>
      <c r="B18" s="8" t="s">
        <v>12</v>
      </c>
      <c r="C18" s="8"/>
      <c r="D18" s="9">
        <f>'[1]М-9'!$E$29</f>
        <v>1780.0815340491015</v>
      </c>
      <c r="E18" s="9">
        <f>'[2]9'!$E$28</f>
        <v>601.56093434802119</v>
      </c>
      <c r="F18" s="9">
        <f t="shared" si="0"/>
        <v>994.40113424838125</v>
      </c>
      <c r="G18" s="52">
        <f>F18*I12</f>
        <v>1010.4180425066462</v>
      </c>
      <c r="H18" s="79"/>
      <c r="I18" s="77"/>
      <c r="J18" s="78"/>
    </row>
    <row r="19" spans="1:10" ht="15">
      <c r="A19" s="7" t="s">
        <v>60</v>
      </c>
      <c r="B19" s="8" t="s">
        <v>13</v>
      </c>
      <c r="C19" s="8"/>
      <c r="D19" s="9">
        <f>'[1]М-9'!$E$30</f>
        <v>832.87106951147246</v>
      </c>
      <c r="E19" s="9">
        <f>'[2]9'!$E$29</f>
        <v>2406.2437373920848</v>
      </c>
      <c r="F19" s="9">
        <f t="shared" si="0"/>
        <v>1881.7861814318808</v>
      </c>
      <c r="G19" s="52">
        <f>F19*I12</f>
        <v>1912.0962802356667</v>
      </c>
      <c r="H19" s="79"/>
      <c r="I19" s="79"/>
      <c r="J19" s="78"/>
    </row>
    <row r="20" spans="1:10" ht="15">
      <c r="A20" s="7" t="s">
        <v>61</v>
      </c>
      <c r="B20" s="8" t="s">
        <v>14</v>
      </c>
      <c r="C20" s="8"/>
      <c r="D20" s="9">
        <f>'[1]М-9'!$E$31</f>
        <v>5340.2446021472942</v>
      </c>
      <c r="E20" s="9">
        <f>'[2]9'!$E$30</f>
        <v>2978.8664378666372</v>
      </c>
      <c r="F20" s="9">
        <f t="shared" si="0"/>
        <v>3765.9924926268559</v>
      </c>
      <c r="G20" s="52">
        <f>F20*I12</f>
        <v>3826.6516714815857</v>
      </c>
      <c r="H20" s="79"/>
      <c r="I20" s="79"/>
      <c r="J20" s="78"/>
    </row>
    <row r="21" spans="1:10" ht="15">
      <c r="A21" s="7" t="s">
        <v>62</v>
      </c>
      <c r="B21" s="8" t="s">
        <v>15</v>
      </c>
      <c r="C21" s="8"/>
      <c r="D21" s="9">
        <f>'[1]М-9'!$E$32</f>
        <v>5340.2446021472942</v>
      </c>
      <c r="E21" s="9">
        <f>'[2]9'!$E$31</f>
        <v>1522.2369364103154</v>
      </c>
      <c r="F21" s="9">
        <f t="shared" si="0"/>
        <v>2794.9061583226417</v>
      </c>
      <c r="G21" s="52">
        <f>F21*I12</f>
        <v>2839.9239624929373</v>
      </c>
      <c r="H21" s="79"/>
      <c r="I21" s="79"/>
      <c r="J21" s="78"/>
    </row>
    <row r="22" spans="1:10" ht="15">
      <c r="A22" s="7" t="s">
        <v>63</v>
      </c>
      <c r="B22" s="8" t="s">
        <v>16</v>
      </c>
      <c r="C22" s="8"/>
      <c r="D22" s="9">
        <f>'[1]М-9'!$E$33</f>
        <v>961.24402838651315</v>
      </c>
      <c r="E22" s="9">
        <f>'[2]9'!$E$32</f>
        <v>530.13899848875474</v>
      </c>
      <c r="F22" s="9">
        <f t="shared" si="0"/>
        <v>673.84067512134084</v>
      </c>
      <c r="G22" s="52">
        <f>F22*I12</f>
        <v>684.69428731302798</v>
      </c>
      <c r="H22" s="79"/>
      <c r="I22" s="79"/>
      <c r="J22" s="78"/>
    </row>
    <row r="23" spans="1:10" ht="15">
      <c r="A23" s="7" t="s">
        <v>64</v>
      </c>
      <c r="B23" s="8" t="s">
        <v>17</v>
      </c>
      <c r="C23" s="8"/>
      <c r="D23" s="9">
        <f>'[1]М-9'!$E$34</f>
        <v>5340.2446021472942</v>
      </c>
      <c r="E23" s="9">
        <f>'[2]9'!$E$33</f>
        <v>0</v>
      </c>
      <c r="F23" s="9">
        <f t="shared" si="0"/>
        <v>1780.0815340490981</v>
      </c>
      <c r="G23" s="52">
        <f>F23*I12</f>
        <v>1808.7534669754882</v>
      </c>
      <c r="H23" s="79"/>
      <c r="I23" s="79"/>
      <c r="J23" s="78"/>
    </row>
    <row r="24" spans="1:10" ht="15">
      <c r="A24" s="7" t="s">
        <v>65</v>
      </c>
      <c r="B24" s="8" t="s">
        <v>18</v>
      </c>
      <c r="C24" s="8"/>
      <c r="D24" s="9">
        <f>'[1]М-9'!$E$35</f>
        <v>480.62201419325652</v>
      </c>
      <c r="E24" s="9">
        <f>'[2]9'!$E$34</f>
        <v>110.95932526508835</v>
      </c>
      <c r="F24" s="9">
        <f t="shared" si="0"/>
        <v>234.18022157447774</v>
      </c>
      <c r="G24" s="52">
        <f>F24*I12</f>
        <v>237.95218340725827</v>
      </c>
      <c r="H24" s="79"/>
      <c r="I24" s="79"/>
      <c r="J24" s="78"/>
    </row>
    <row r="25" spans="1:10" ht="22.5">
      <c r="A25" s="7" t="s">
        <v>66</v>
      </c>
      <c r="B25" s="8" t="s">
        <v>19</v>
      </c>
      <c r="C25" s="8"/>
      <c r="D25" s="9">
        <f>'[1]М-9'!$E$36</f>
        <v>0</v>
      </c>
      <c r="E25" s="9">
        <f>'[2]9'!$E$35</f>
        <v>0</v>
      </c>
      <c r="F25" s="9">
        <f t="shared" si="0"/>
        <v>0</v>
      </c>
      <c r="G25" s="52">
        <f>F25*I12</f>
        <v>0</v>
      </c>
      <c r="H25" s="76">
        <f>F25+F26+F27+F28+F29+F30+F31+F32+F33+F34+F35+F36+F37+F38+F39+F52+F53+F54+F61+F62+F63+F64+F65+F66</f>
        <v>45083.021244436815</v>
      </c>
      <c r="I25" s="76">
        <f>G25+G26+G27+G28+G29+G30+G31+G32+G33+G34+G35+G36+G37+G38+G39+G52+G53+G54+G61+G62+G63+G64+G65+G66</f>
        <v>44957.739151997062</v>
      </c>
      <c r="J25" s="78" t="s">
        <v>299</v>
      </c>
    </row>
    <row r="26" spans="1:10" ht="22.5">
      <c r="A26" s="7" t="s">
        <v>67</v>
      </c>
      <c r="B26" s="8" t="s">
        <v>20</v>
      </c>
      <c r="C26" s="8"/>
      <c r="D26" s="9">
        <f>'[1]М-9'!$E$37</f>
        <v>5340.2446021472942</v>
      </c>
      <c r="E26" s="9">
        <f>'[2]9'!$E$36</f>
        <v>7262.3318078375651</v>
      </c>
      <c r="F26" s="9">
        <f t="shared" si="0"/>
        <v>6621.6360726074745</v>
      </c>
      <c r="G26" s="52">
        <f>F26*I12</f>
        <v>6728.2913587307512</v>
      </c>
      <c r="H26" s="79"/>
      <c r="I26" s="79"/>
      <c r="J26" s="78"/>
    </row>
    <row r="27" spans="1:10" ht="15">
      <c r="A27" s="7" t="s">
        <v>68</v>
      </c>
      <c r="B27" s="8" t="s">
        <v>21</v>
      </c>
      <c r="C27" s="8"/>
      <c r="D27" s="9">
        <f>'[1]М-9'!$E$38</f>
        <v>0</v>
      </c>
      <c r="E27" s="9">
        <f>'[2]9'!$E$37</f>
        <v>0</v>
      </c>
      <c r="F27" s="9">
        <f t="shared" si="0"/>
        <v>0</v>
      </c>
      <c r="G27" s="52">
        <f>F27*I12</f>
        <v>0</v>
      </c>
      <c r="H27" s="79"/>
      <c r="I27" s="79"/>
      <c r="J27" s="78"/>
    </row>
    <row r="28" spans="1:10" ht="15">
      <c r="A28" s="7" t="s">
        <v>69</v>
      </c>
      <c r="B28" s="8" t="s">
        <v>22</v>
      </c>
      <c r="C28" s="8"/>
      <c r="D28" s="9">
        <f>'[1]М-9'!$E$39</f>
        <v>0</v>
      </c>
      <c r="E28" s="9">
        <f>'[2]9'!$E$38</f>
        <v>0</v>
      </c>
      <c r="F28" s="9">
        <f t="shared" si="0"/>
        <v>0</v>
      </c>
      <c r="G28" s="52">
        <f>F28*I12</f>
        <v>0</v>
      </c>
      <c r="H28" s="79"/>
      <c r="I28" s="79"/>
      <c r="J28" s="78"/>
    </row>
    <row r="29" spans="1:10" ht="15">
      <c r="A29" s="7" t="s">
        <v>70</v>
      </c>
      <c r="B29" s="8" t="s">
        <v>23</v>
      </c>
      <c r="C29" s="8"/>
      <c r="D29" s="9">
        <f>'[1]М-9'!$E$40</f>
        <v>5340.2446021472942</v>
      </c>
      <c r="E29" s="9">
        <f>'[2]9'!$E$39</f>
        <v>6051.9431731979757</v>
      </c>
      <c r="F29" s="9">
        <f t="shared" si="0"/>
        <v>5814.7103161810819</v>
      </c>
      <c r="G29" s="52">
        <f>F29*I12</f>
        <v>5908.3683767715438</v>
      </c>
      <c r="H29" s="79"/>
      <c r="I29" s="79"/>
      <c r="J29" s="78"/>
    </row>
    <row r="30" spans="1:10" ht="22.5">
      <c r="A30" s="7" t="s">
        <v>71</v>
      </c>
      <c r="B30" s="8" t="s">
        <v>24</v>
      </c>
      <c r="C30" s="8"/>
      <c r="D30" s="9">
        <f>'[1]М-9'!$E$41</f>
        <v>3437.783123375435</v>
      </c>
      <c r="E30" s="9">
        <f>'[2]9'!$E$40</f>
        <v>8741.6956946192986</v>
      </c>
      <c r="F30" s="9">
        <f t="shared" si="0"/>
        <v>6973.7248375380104</v>
      </c>
      <c r="G30" s="52">
        <f>F30*I12</f>
        <v>7086.05124897725</v>
      </c>
      <c r="H30" s="79"/>
      <c r="I30" s="79"/>
      <c r="J30" s="78"/>
    </row>
    <row r="31" spans="1:10" ht="22.5">
      <c r="A31" s="7" t="s">
        <v>72</v>
      </c>
      <c r="B31" s="8" t="s">
        <v>25</v>
      </c>
      <c r="C31" s="8"/>
      <c r="D31" s="9">
        <f>'[1]М-9'!$E$42</f>
        <v>10680.489204294587</v>
      </c>
      <c r="E31" s="9">
        <f>'[2]9'!$E$41</f>
        <v>12103.886346395935</v>
      </c>
      <c r="F31" s="9">
        <f t="shared" si="0"/>
        <v>11629.420632362153</v>
      </c>
      <c r="G31" s="52">
        <f>F31*I12</f>
        <v>11816.736753543077</v>
      </c>
      <c r="H31" s="79"/>
      <c r="I31" s="79"/>
      <c r="J31" s="78"/>
    </row>
    <row r="32" spans="1:10" ht="15">
      <c r="A32" s="7" t="s">
        <v>73</v>
      </c>
      <c r="B32" s="8" t="s">
        <v>26</v>
      </c>
      <c r="C32" s="8"/>
      <c r="D32" s="9">
        <f>'[1]М-9'!$E$43</f>
        <v>0</v>
      </c>
      <c r="E32" s="9">
        <f>'[2]9'!$E$42</f>
        <v>0</v>
      </c>
      <c r="F32" s="9">
        <f t="shared" si="0"/>
        <v>0</v>
      </c>
      <c r="G32" s="52">
        <f>F32*I12</f>
        <v>0</v>
      </c>
      <c r="H32" s="79"/>
      <c r="I32" s="79"/>
      <c r="J32" s="78"/>
    </row>
    <row r="33" spans="1:10" ht="15">
      <c r="A33" s="7" t="s">
        <v>74</v>
      </c>
      <c r="B33" s="8" t="s">
        <v>27</v>
      </c>
      <c r="C33" s="8"/>
      <c r="D33" s="9">
        <f>'[1]М-9'!$E$44</f>
        <v>0</v>
      </c>
      <c r="E33" s="9">
        <f>'[2]9'!$E$43</f>
        <v>0</v>
      </c>
      <c r="F33" s="9">
        <f t="shared" si="0"/>
        <v>0</v>
      </c>
      <c r="G33" s="52">
        <f>F33*I12</f>
        <v>0</v>
      </c>
      <c r="H33" s="79"/>
      <c r="I33" s="79"/>
      <c r="J33" s="78"/>
    </row>
    <row r="34" spans="1:10" ht="15">
      <c r="A34" s="7" t="s">
        <v>75</v>
      </c>
      <c r="B34" s="8" t="s">
        <v>28</v>
      </c>
      <c r="C34" s="8"/>
      <c r="D34" s="9">
        <f>'[1]М-9'!$E$45</f>
        <v>0</v>
      </c>
      <c r="E34" s="9">
        <f>'[2]9'!$E$44</f>
        <v>0</v>
      </c>
      <c r="F34" s="9">
        <f t="shared" si="0"/>
        <v>0</v>
      </c>
      <c r="G34" s="52">
        <f>F34*I12</f>
        <v>0</v>
      </c>
      <c r="H34" s="79"/>
      <c r="I34" s="79"/>
      <c r="J34" s="78"/>
    </row>
    <row r="35" spans="1:10" ht="22.5">
      <c r="A35" s="7" t="s">
        <v>76</v>
      </c>
      <c r="B35" s="8" t="s">
        <v>29</v>
      </c>
      <c r="C35" s="8"/>
      <c r="D35" s="9">
        <f>'[1]М-9'!$E$46</f>
        <v>2257.5973278968513</v>
      </c>
      <c r="E35" s="9">
        <f>'[2]9'!$E$45</f>
        <v>2420.7772692791873</v>
      </c>
      <c r="F35" s="9">
        <f t="shared" si="0"/>
        <v>2366.3839554850751</v>
      </c>
      <c r="G35" s="52">
        <f>F35*I12</f>
        <v>2404.4995140996407</v>
      </c>
      <c r="H35" s="79"/>
      <c r="I35" s="79"/>
      <c r="J35" s="78"/>
    </row>
    <row r="36" spans="1:10" ht="22.5">
      <c r="A36" s="7" t="s">
        <v>77</v>
      </c>
      <c r="B36" s="8" t="s">
        <v>30</v>
      </c>
      <c r="C36" s="8"/>
      <c r="D36" s="9">
        <f>'[1]М-9'!$E$47</f>
        <v>507.95939877679086</v>
      </c>
      <c r="E36" s="9">
        <f>'[2]9'!$E$46</f>
        <v>242.07772692791869</v>
      </c>
      <c r="F36" s="9">
        <f t="shared" si="0"/>
        <v>330.70495087754273</v>
      </c>
      <c r="G36" s="52">
        <f>F36*I12</f>
        <v>336.03164518261633</v>
      </c>
      <c r="H36" s="79"/>
      <c r="I36" s="79"/>
      <c r="J36" s="78"/>
    </row>
    <row r="37" spans="1:10" ht="15">
      <c r="A37" s="7" t="s">
        <v>78</v>
      </c>
      <c r="B37" s="8" t="s">
        <v>31</v>
      </c>
      <c r="C37" s="8"/>
      <c r="D37" s="9">
        <f>'[1]М-9'!$E$48</f>
        <v>370.22279790196922</v>
      </c>
      <c r="E37" s="9">
        <f>'[2]9'!$E$47</f>
        <v>376.56535299898434</v>
      </c>
      <c r="F37" s="9">
        <f t="shared" si="0"/>
        <v>374.45116796664598</v>
      </c>
      <c r="G37" s="52">
        <f>F37*I12</f>
        <v>380.48248651401991</v>
      </c>
      <c r="H37" s="79"/>
      <c r="I37" s="79"/>
      <c r="J37" s="78"/>
    </row>
    <row r="38" spans="1:10" ht="22.5">
      <c r="A38" s="7" t="s">
        <v>79</v>
      </c>
      <c r="B38" s="8" t="s">
        <v>32</v>
      </c>
      <c r="C38" s="8"/>
      <c r="D38" s="9">
        <f>'[1]М-9'!$E$49</f>
        <v>2709.1167934762138</v>
      </c>
      <c r="E38" s="9">
        <f>'[2]9'!$E$48</f>
        <v>1452.4663615675129</v>
      </c>
      <c r="F38" s="9">
        <f t="shared" si="0"/>
        <v>1871.3498388704131</v>
      </c>
      <c r="G38" s="52">
        <f>F38*I12</f>
        <v>1901.4918385685144</v>
      </c>
      <c r="H38" s="79"/>
      <c r="I38" s="79"/>
      <c r="J38" s="78"/>
    </row>
    <row r="39" spans="1:10" ht="22.5">
      <c r="A39" s="7" t="s">
        <v>80</v>
      </c>
      <c r="B39" s="8" t="s">
        <v>33</v>
      </c>
      <c r="C39" s="8"/>
      <c r="D39" s="9">
        <f>'[1]М-9'!$E$50</f>
        <v>2031.8375951071664</v>
      </c>
      <c r="E39" s="9">
        <f>'[2]9'!$E$49</f>
        <v>2178.6995423512717</v>
      </c>
      <c r="F39" s="9">
        <f t="shared" si="0"/>
        <v>2129.7455599365699</v>
      </c>
      <c r="G39" s="52">
        <f>F39*I12</f>
        <v>2164.0495626896786</v>
      </c>
      <c r="H39" s="79"/>
      <c r="I39" s="79"/>
      <c r="J39" s="78"/>
    </row>
    <row r="40" spans="1:10" ht="15">
      <c r="A40" s="7" t="s">
        <v>81</v>
      </c>
      <c r="B40" s="8" t="s">
        <v>34</v>
      </c>
      <c r="C40" s="8"/>
      <c r="D40" s="9">
        <f>'[1]М-9'!$E$51</f>
        <v>0</v>
      </c>
      <c r="E40" s="9">
        <f>'[2]9'!$E$50</f>
        <v>502.92910145494392</v>
      </c>
      <c r="F40" s="9">
        <f t="shared" si="0"/>
        <v>335.2860676366293</v>
      </c>
      <c r="G40" s="52">
        <f>F40*I12</f>
        <v>340.68655040022691</v>
      </c>
      <c r="H40" s="76">
        <f>F40+F41+F55+F56+F57+F58</f>
        <v>1233.3295663143181</v>
      </c>
      <c r="I40" s="76">
        <f>G40+G41+G55+G56+G57+G58</f>
        <v>1253.1949162576218</v>
      </c>
      <c r="J40" s="78" t="s">
        <v>300</v>
      </c>
    </row>
    <row r="41" spans="1:10" ht="15">
      <c r="A41" s="7" t="s">
        <v>82</v>
      </c>
      <c r="B41" s="8" t="s">
        <v>35</v>
      </c>
      <c r="C41" s="8"/>
      <c r="D41" s="9">
        <f>'[1]М-9'!$E$52</f>
        <v>0</v>
      </c>
      <c r="E41" s="9">
        <f>'[2]9'!$E$51</f>
        <v>100.58582029098891</v>
      </c>
      <c r="F41" s="9">
        <f t="shared" si="0"/>
        <v>67.057213527325942</v>
      </c>
      <c r="G41" s="52">
        <f>F41*I12</f>
        <v>68.137310080045467</v>
      </c>
      <c r="H41" s="79"/>
      <c r="I41" s="79"/>
      <c r="J41" s="78"/>
    </row>
    <row r="42" spans="1:10" ht="15">
      <c r="A42" s="7" t="s">
        <v>83</v>
      </c>
      <c r="B42" s="8" t="s">
        <v>36</v>
      </c>
      <c r="C42" s="8"/>
      <c r="D42" s="9">
        <v>0</v>
      </c>
      <c r="E42" s="9">
        <f>'[2]9'!$E$52</f>
        <v>1914.0716763369901</v>
      </c>
      <c r="F42" s="9">
        <f t="shared" si="0"/>
        <v>1276.0477842246601</v>
      </c>
      <c r="G42" s="52">
        <f>F42*I12</f>
        <v>1296.6012003352891</v>
      </c>
      <c r="H42" s="76">
        <f>F42</f>
        <v>1276.0477842246601</v>
      </c>
      <c r="I42" s="76">
        <f>G42</f>
        <v>1296.6012003352891</v>
      </c>
      <c r="J42" s="78" t="s">
        <v>301</v>
      </c>
    </row>
    <row r="43" spans="1:10" ht="17.25" customHeight="1">
      <c r="A43" s="7" t="s">
        <v>84</v>
      </c>
      <c r="B43" s="8" t="s">
        <v>37</v>
      </c>
      <c r="C43" s="8"/>
      <c r="D43" s="9">
        <f>'[1]М-9'!$E$53</f>
        <v>2343.6991896052782</v>
      </c>
      <c r="E43" s="9">
        <f>'[2]9'!$E$53</f>
        <v>1404.2387467358874</v>
      </c>
      <c r="F43" s="9">
        <f t="shared" si="0"/>
        <v>1717.3922276923508</v>
      </c>
      <c r="G43" s="52">
        <f>F43*I12</f>
        <v>1745.0544183385803</v>
      </c>
      <c r="H43" s="79"/>
      <c r="I43" s="79"/>
      <c r="J43" s="6"/>
    </row>
    <row r="44" spans="1:10" ht="22.5">
      <c r="A44" s="7" t="s">
        <v>85</v>
      </c>
      <c r="B44" s="8" t="s">
        <v>38</v>
      </c>
      <c r="C44" s="8"/>
      <c r="D44" s="9">
        <f>'[1]М-9'!$E$54</f>
        <v>26985.022652171665</v>
      </c>
      <c r="E44" s="9">
        <f>'[2]9'!$E$54</f>
        <v>13473.506098745172</v>
      </c>
      <c r="F44" s="9">
        <f t="shared" si="0"/>
        <v>17977.344949887338</v>
      </c>
      <c r="G44" s="52">
        <f>F44*I12</f>
        <v>18266.90765740292</v>
      </c>
      <c r="H44" s="79"/>
      <c r="I44" s="79"/>
      <c r="J44" s="6"/>
    </row>
    <row r="45" spans="1:10" ht="22.5">
      <c r="A45" s="7" t="s">
        <v>86</v>
      </c>
      <c r="B45" s="8" t="s">
        <v>39</v>
      </c>
      <c r="C45" s="8"/>
      <c r="D45" s="9">
        <f>'[1]М-9'!$E$55</f>
        <v>1182.6769187062907</v>
      </c>
      <c r="E45" s="9">
        <f>'[2]9'!$E$55</f>
        <v>1062.9099255676761</v>
      </c>
      <c r="F45" s="9">
        <f t="shared" si="0"/>
        <v>1102.8322566138809</v>
      </c>
      <c r="G45" s="52">
        <f>F45*I12</f>
        <v>1120.5956746853929</v>
      </c>
      <c r="H45" s="79"/>
      <c r="I45" s="79"/>
      <c r="J45" s="6"/>
    </row>
    <row r="46" spans="1:10" ht="15">
      <c r="A46" s="7" t="s">
        <v>87</v>
      </c>
      <c r="B46" s="8" t="s">
        <v>40</v>
      </c>
      <c r="C46" s="8"/>
      <c r="D46" s="9">
        <f>'[1]М-9'!$E$56</f>
        <v>791.56066446370323</v>
      </c>
      <c r="E46" s="9">
        <f>'[2]9'!$E$56</f>
        <v>474.26741467582985</v>
      </c>
      <c r="F46" s="9">
        <f t="shared" si="0"/>
        <v>580.03183127178772</v>
      </c>
      <c r="G46" s="52">
        <f>F46*I12</f>
        <v>589.37445600177227</v>
      </c>
      <c r="H46" s="79"/>
      <c r="I46" s="79"/>
      <c r="J46" s="6"/>
    </row>
    <row r="47" spans="1:10" ht="15">
      <c r="A47" s="7" t="s">
        <v>88</v>
      </c>
      <c r="B47" s="8" t="s">
        <v>41</v>
      </c>
      <c r="C47" s="8"/>
      <c r="D47" s="9">
        <f>'[1]М-9'!$E$57</f>
        <v>1998.8905668275372</v>
      </c>
      <c r="E47" s="9">
        <f>'[2]9'!$E$57</f>
        <v>1796.4674798326848</v>
      </c>
      <c r="F47" s="9">
        <f t="shared" si="0"/>
        <v>1863.9418421643022</v>
      </c>
      <c r="G47" s="52">
        <f>F47*I12</f>
        <v>1893.9645205950269</v>
      </c>
      <c r="H47" s="79"/>
      <c r="I47" s="79"/>
      <c r="J47" s="6"/>
    </row>
    <row r="48" spans="1:10" ht="15">
      <c r="A48" s="7" t="s">
        <v>89</v>
      </c>
      <c r="B48" s="8" t="s">
        <v>42</v>
      </c>
      <c r="C48" s="8"/>
      <c r="D48" s="9">
        <f>'[1]М-9'!$E$58</f>
        <v>1209.3287929306573</v>
      </c>
      <c r="E48" s="9">
        <f>'[2]9'!$E$58</f>
        <v>724.57521686585164</v>
      </c>
      <c r="F48" s="9">
        <f t="shared" si="0"/>
        <v>886.15974222078694</v>
      </c>
      <c r="G48" s="52">
        <f>F48*I12</f>
        <v>900.43319666937441</v>
      </c>
      <c r="H48" s="79"/>
      <c r="I48" s="79"/>
      <c r="J48" s="6"/>
    </row>
    <row r="49" spans="1:10" ht="15">
      <c r="A49" s="7" t="s">
        <v>90</v>
      </c>
      <c r="B49" s="8" t="s">
        <v>43</v>
      </c>
      <c r="C49" s="8"/>
      <c r="D49" s="9">
        <f>'[1]М-9'!$E$59</f>
        <v>2132.1499379493675</v>
      </c>
      <c r="E49" s="9">
        <f>'[2]9'!$E$59</f>
        <v>532.28666069116798</v>
      </c>
      <c r="F49" s="9">
        <f t="shared" si="0"/>
        <v>1065.5744197772344</v>
      </c>
      <c r="G49" s="52">
        <f>F49*I12</f>
        <v>1082.7377225291225</v>
      </c>
      <c r="H49" s="79"/>
      <c r="I49" s="79"/>
      <c r="J49" s="6"/>
    </row>
    <row r="50" spans="1:10" ht="15">
      <c r="A50" s="7" t="s">
        <v>91</v>
      </c>
      <c r="B50" s="8" t="s">
        <v>44</v>
      </c>
      <c r="C50" s="8"/>
      <c r="D50" s="9">
        <f>'[1]М-9'!$E$60</f>
        <v>0</v>
      </c>
      <c r="E50" s="9">
        <f>'[2]9'!$E$60</f>
        <v>0</v>
      </c>
      <c r="F50" s="9">
        <f t="shared" si="0"/>
        <v>0</v>
      </c>
      <c r="G50" s="52">
        <f>F50*I12</f>
        <v>0</v>
      </c>
      <c r="H50" s="79"/>
      <c r="I50" s="79"/>
      <c r="J50" s="6"/>
    </row>
    <row r="51" spans="1:10" ht="15">
      <c r="A51" s="7" t="s">
        <v>92</v>
      </c>
      <c r="B51" s="8" t="s">
        <v>45</v>
      </c>
      <c r="C51" s="8"/>
      <c r="D51" s="9">
        <f>'[1]М-9'!$E$61</f>
        <v>149.91679251206497</v>
      </c>
      <c r="E51" s="9">
        <f>'[2]9'!$E$61</f>
        <v>0</v>
      </c>
      <c r="F51" s="9">
        <f t="shared" si="0"/>
        <v>49.972264170688327</v>
      </c>
      <c r="G51" s="52">
        <f>F51*I12</f>
        <v>50.777171911752681</v>
      </c>
      <c r="H51" s="79"/>
      <c r="I51" s="79"/>
      <c r="J51" s="6"/>
    </row>
    <row r="52" spans="1:10" ht="15">
      <c r="A52" s="7" t="s">
        <v>93</v>
      </c>
      <c r="B52" s="8" t="s">
        <v>47</v>
      </c>
      <c r="C52" s="8"/>
      <c r="D52" s="9">
        <f>'[1]М-9'!$E$65</f>
        <v>0</v>
      </c>
      <c r="E52" s="9">
        <f>'[2]9'!$E$62</f>
        <v>652.69830257055833</v>
      </c>
      <c r="F52" s="9">
        <f t="shared" si="0"/>
        <v>435.13220171370557</v>
      </c>
      <c r="G52" s="52">
        <f>F52*I12</f>
        <v>442.14091511419173</v>
      </c>
      <c r="H52" s="79"/>
      <c r="I52" s="79"/>
      <c r="J52" s="6"/>
    </row>
    <row r="53" spans="1:10" ht="15">
      <c r="A53" s="7" t="s">
        <v>94</v>
      </c>
      <c r="B53" s="8" t="s">
        <v>48</v>
      </c>
      <c r="C53" s="8"/>
      <c r="D53" s="9">
        <f>'[1]М-9'!$E$64</f>
        <v>0</v>
      </c>
      <c r="E53" s="9">
        <f>'[2]9'!$E$63</f>
        <v>0</v>
      </c>
      <c r="F53" s="9">
        <f t="shared" si="0"/>
        <v>0</v>
      </c>
      <c r="G53" s="52">
        <f>F53*I12</f>
        <v>0</v>
      </c>
      <c r="H53" s="79"/>
      <c r="I53" s="79"/>
      <c r="J53" s="6"/>
    </row>
    <row r="54" spans="1:10" ht="15">
      <c r="A54" s="7" t="s">
        <v>95</v>
      </c>
      <c r="B54" s="8" t="s">
        <v>49</v>
      </c>
      <c r="C54" s="8"/>
      <c r="D54" s="9">
        <f>'[1]М-9'!$E$63</f>
        <v>110.26038156215228</v>
      </c>
      <c r="E54" s="9">
        <f>'[2]9'!$E$64</f>
        <v>0</v>
      </c>
      <c r="F54" s="9">
        <f t="shared" si="0"/>
        <v>36.753460520717425</v>
      </c>
      <c r="G54" s="52">
        <f>F54*I12</f>
        <v>37.34545180578273</v>
      </c>
      <c r="H54" s="79"/>
      <c r="I54" s="79"/>
      <c r="J54" s="6"/>
    </row>
    <row r="55" spans="1:10" ht="15">
      <c r="A55" s="7" t="s">
        <v>96</v>
      </c>
      <c r="B55" s="8" t="s">
        <v>50</v>
      </c>
      <c r="C55" s="8"/>
      <c r="D55" s="9">
        <f>'[1]М-9'!$E$69</f>
        <v>98.338169060769133</v>
      </c>
      <c r="E55" s="9">
        <f>'[2]9'!$E$65</f>
        <v>98.196509727350133</v>
      </c>
      <c r="F55" s="9">
        <f t="shared" si="0"/>
        <v>98.243729505156466</v>
      </c>
      <c r="G55" s="52">
        <f>F55*I12</f>
        <v>99.82615006788366</v>
      </c>
      <c r="H55" s="79"/>
      <c r="I55" s="79"/>
      <c r="J55" s="6"/>
    </row>
    <row r="56" spans="1:10" ht="15">
      <c r="A56" s="7" t="s">
        <v>97</v>
      </c>
      <c r="B56" s="8" t="s">
        <v>51</v>
      </c>
      <c r="C56" s="8"/>
      <c r="D56" s="9">
        <f>'[1]М-9'!$E$68</f>
        <v>98.338169060769133</v>
      </c>
      <c r="E56" s="9">
        <f>'[2]9'!$E$66</f>
        <v>98.196509727350133</v>
      </c>
      <c r="F56" s="9">
        <f t="shared" si="0"/>
        <v>98.243729505156466</v>
      </c>
      <c r="G56" s="52">
        <f>F56*I12</f>
        <v>99.82615006788366</v>
      </c>
      <c r="H56" s="79"/>
      <c r="I56" s="79"/>
      <c r="J56" s="6"/>
    </row>
    <row r="57" spans="1:10" ht="15">
      <c r="A57" s="7" t="s">
        <v>98</v>
      </c>
      <c r="B57" s="8" t="s">
        <v>52</v>
      </c>
      <c r="C57" s="8"/>
      <c r="D57" s="9">
        <f>'[1]М-9'!$E$66</f>
        <v>464.67289611759884</v>
      </c>
      <c r="E57" s="9">
        <f>'[2]9'!$E$67</f>
        <v>541.58088212739892</v>
      </c>
      <c r="F57" s="9">
        <f t="shared" si="0"/>
        <v>515.94488679079882</v>
      </c>
      <c r="G57" s="52">
        <f>F57*I12</f>
        <v>524.25525735799988</v>
      </c>
      <c r="H57" s="79"/>
      <c r="I57" s="79"/>
      <c r="J57" s="6"/>
    </row>
    <row r="58" spans="1:10" ht="15">
      <c r="A58" s="7" t="s">
        <v>99</v>
      </c>
      <c r="B58" s="8" t="s">
        <v>53</v>
      </c>
      <c r="C58" s="8"/>
      <c r="D58" s="9">
        <f>'[1]М-9'!$E$67</f>
        <v>32.351289865824171</v>
      </c>
      <c r="E58" s="9">
        <f>'[2]9'!$E$68</f>
        <v>161.65526409096452</v>
      </c>
      <c r="F58" s="9">
        <f t="shared" si="0"/>
        <v>118.55393934925107</v>
      </c>
      <c r="G58" s="52">
        <f>F58*I12</f>
        <v>120.46349828358206</v>
      </c>
      <c r="H58" s="79"/>
      <c r="I58" s="79"/>
      <c r="J58" s="6"/>
    </row>
    <row r="59" spans="1:10" ht="24.75" customHeight="1">
      <c r="A59" s="7" t="s">
        <v>100</v>
      </c>
      <c r="B59" s="8" t="s">
        <v>134</v>
      </c>
      <c r="C59" s="8"/>
      <c r="D59" s="9">
        <f>'[1]М-9'!$E$71</f>
        <v>6432.7455253403941</v>
      </c>
      <c r="E59" s="9">
        <f>'[2]9'!$E$70</f>
        <v>3212.8753061955485</v>
      </c>
      <c r="F59" s="9">
        <v>0</v>
      </c>
      <c r="G59" s="54">
        <v>6585.67</v>
      </c>
      <c r="H59" s="76"/>
      <c r="I59" s="79"/>
      <c r="J59" s="6"/>
    </row>
    <row r="60" spans="1:10" ht="15">
      <c r="A60" s="7" t="s">
        <v>101</v>
      </c>
      <c r="B60" s="8" t="s">
        <v>133</v>
      </c>
      <c r="C60" s="8"/>
      <c r="D60" s="9">
        <f>'[1]М-9'!$E$72</f>
        <v>7119.5949375852715</v>
      </c>
      <c r="E60" s="9">
        <f>'[2]9'!$E$71</f>
        <v>2136.5996793985164</v>
      </c>
      <c r="F60" s="9">
        <v>0</v>
      </c>
      <c r="G60" s="52">
        <v>7426.39</v>
      </c>
      <c r="H60" s="76"/>
      <c r="I60" s="76"/>
      <c r="J60" s="6"/>
    </row>
    <row r="61" spans="1:10" ht="15">
      <c r="A61" s="35" t="s">
        <v>102</v>
      </c>
      <c r="B61" s="8" t="s">
        <v>151</v>
      </c>
      <c r="C61" s="8"/>
      <c r="D61" s="12">
        <f>'[1]М-9'!$E$73</f>
        <v>1307.9410845154107</v>
      </c>
      <c r="E61" s="12">
        <v>0</v>
      </c>
      <c r="F61" s="12">
        <f>D61</f>
        <v>1307.9410845154107</v>
      </c>
      <c r="G61" s="52">
        <v>1085.77</v>
      </c>
      <c r="H61" s="76"/>
      <c r="I61" s="76"/>
      <c r="J61" s="6"/>
    </row>
    <row r="62" spans="1:10">
      <c r="A62" s="25" t="s">
        <v>107</v>
      </c>
      <c r="B62" s="8" t="s">
        <v>177</v>
      </c>
      <c r="C62" s="15"/>
      <c r="D62" s="16">
        <f>'[1]М-9'!$E$74</f>
        <v>1334.5823935431458</v>
      </c>
      <c r="E62" s="16">
        <v>0</v>
      </c>
      <c r="F62" s="14">
        <f>D62</f>
        <v>1334.5823935431458</v>
      </c>
      <c r="G62" s="52">
        <v>1013.55</v>
      </c>
      <c r="H62" s="78"/>
      <c r="I62" s="78"/>
    </row>
    <row r="63" spans="1:10">
      <c r="A63" s="25" t="s">
        <v>115</v>
      </c>
      <c r="B63" s="8" t="s">
        <v>178</v>
      </c>
      <c r="C63" s="36"/>
      <c r="D63" s="16">
        <f>'[1]М-9'!$E$75</f>
        <v>524.12289042192901</v>
      </c>
      <c r="E63" s="16">
        <v>0</v>
      </c>
      <c r="F63" s="14">
        <f>D63</f>
        <v>524.12289042192901</v>
      </c>
      <c r="G63" s="52">
        <v>549.89</v>
      </c>
      <c r="H63" s="82"/>
      <c r="I63" s="78"/>
    </row>
    <row r="64" spans="1:10">
      <c r="A64" s="25" t="s">
        <v>116</v>
      </c>
      <c r="B64" s="8" t="s">
        <v>179</v>
      </c>
      <c r="C64" s="36"/>
      <c r="D64" s="16">
        <f>'[1]М-9'!$E$76</f>
        <v>425.87118131524858</v>
      </c>
      <c r="E64" s="16">
        <v>0</v>
      </c>
      <c r="F64" s="14">
        <f t="shared" ref="F64:F65" si="1">D64</f>
        <v>425.87118131524858</v>
      </c>
      <c r="G64" s="52">
        <v>347.38</v>
      </c>
      <c r="H64" s="78"/>
      <c r="I64" s="78"/>
    </row>
    <row r="65" spans="1:9">
      <c r="A65" s="25" t="s">
        <v>168</v>
      </c>
      <c r="B65" s="8" t="s">
        <v>180</v>
      </c>
      <c r="C65" s="36"/>
      <c r="D65" s="16">
        <f>'[1]М-9'!$E$77</f>
        <v>1664.4398505219876</v>
      </c>
      <c r="E65" s="16">
        <v>0</v>
      </c>
      <c r="F65" s="14">
        <f t="shared" si="1"/>
        <v>1664.4398505219876</v>
      </c>
      <c r="G65" s="52">
        <v>1673.77</v>
      </c>
      <c r="H65" s="78"/>
      <c r="I65" s="78"/>
    </row>
    <row r="66" spans="1:9">
      <c r="A66" s="25" t="s">
        <v>171</v>
      </c>
      <c r="B66" s="8" t="s">
        <v>181</v>
      </c>
      <c r="C66" s="36"/>
      <c r="D66" s="16">
        <f>'[1]М-9'!$E$78</f>
        <v>1242.0508500596948</v>
      </c>
      <c r="E66" s="16">
        <v>0</v>
      </c>
      <c r="F66" s="14">
        <f>D66</f>
        <v>1242.0508500596948</v>
      </c>
      <c r="G66" s="52">
        <v>1081.8900000000001</v>
      </c>
      <c r="H66" s="78"/>
      <c r="I66" s="78"/>
    </row>
    <row r="67" spans="1:9">
      <c r="A67" s="34" t="s">
        <v>172</v>
      </c>
      <c r="B67" s="11" t="s">
        <v>182</v>
      </c>
      <c r="C67" s="36"/>
      <c r="D67" s="17">
        <v>0</v>
      </c>
      <c r="E67" s="17">
        <f>'[2]9'!$E$69</f>
        <v>4422.8216901178484</v>
      </c>
      <c r="F67" s="37">
        <f>E67</f>
        <v>4422.8216901178484</v>
      </c>
      <c r="G67" s="52">
        <v>1604.13</v>
      </c>
      <c r="H67" s="78"/>
      <c r="I67" s="78"/>
    </row>
    <row r="68" spans="1:9">
      <c r="A68" s="25" t="s">
        <v>185</v>
      </c>
      <c r="B68" s="13" t="s">
        <v>112</v>
      </c>
      <c r="C68" s="4"/>
      <c r="D68" s="16">
        <v>0</v>
      </c>
      <c r="E68" s="16">
        <f>'[2]9'!$E$72</f>
        <v>2664.3258726732656</v>
      </c>
      <c r="F68" s="14">
        <f>E68</f>
        <v>2664.3258726732656</v>
      </c>
      <c r="G68" s="52">
        <v>0</v>
      </c>
      <c r="H68" s="80">
        <f>SUM(H13:H67)</f>
        <v>119755.64433902498</v>
      </c>
      <c r="I68" s="80">
        <f>SUM(I13:I67)</f>
        <v>129248.01000000004</v>
      </c>
    </row>
    <row r="69" spans="1:9">
      <c r="A69" s="125"/>
      <c r="B69" s="125"/>
      <c r="C69" s="125"/>
      <c r="D69" s="125"/>
      <c r="E69" s="125"/>
      <c r="F69" s="125"/>
    </row>
    <row r="70" spans="1:9" ht="23.25" customHeight="1">
      <c r="B70" s="8" t="s">
        <v>134</v>
      </c>
      <c r="C70" s="19"/>
      <c r="D70" s="9">
        <f>E59</f>
        <v>3212.8753061955485</v>
      </c>
      <c r="E70" s="18" t="s">
        <v>131</v>
      </c>
      <c r="F70" s="18"/>
    </row>
    <row r="71" spans="1:9" ht="15" customHeight="1">
      <c r="B71" s="8" t="s">
        <v>133</v>
      </c>
      <c r="C71" s="19"/>
      <c r="D71" s="9">
        <f>E60</f>
        <v>2136.5996793985164</v>
      </c>
      <c r="E71" s="18" t="s">
        <v>131</v>
      </c>
      <c r="F71" s="18"/>
    </row>
    <row r="72" spans="1:9" ht="15" customHeight="1">
      <c r="B72" s="8" t="s">
        <v>134</v>
      </c>
      <c r="C72" s="19"/>
      <c r="D72" s="12">
        <f>D59</f>
        <v>6432.7455253403941</v>
      </c>
      <c r="E72" s="18" t="s">
        <v>173</v>
      </c>
      <c r="F72" s="18"/>
    </row>
    <row r="73" spans="1:9" ht="15" customHeight="1">
      <c r="B73" s="8" t="s">
        <v>133</v>
      </c>
      <c r="C73" s="29"/>
      <c r="D73" s="14">
        <f>D60</f>
        <v>7119.5949375852715</v>
      </c>
      <c r="E73" s="18" t="s">
        <v>173</v>
      </c>
      <c r="F73" s="18"/>
    </row>
    <row r="74" spans="1:9">
      <c r="B74" s="29"/>
      <c r="C74" s="29"/>
      <c r="D74" s="30"/>
      <c r="E74" s="18"/>
      <c r="F74" s="18"/>
    </row>
    <row r="75" spans="1:9">
      <c r="D75" s="2" t="s">
        <v>126</v>
      </c>
    </row>
  </sheetData>
  <mergeCells count="11">
    <mergeCell ref="G10:G11"/>
    <mergeCell ref="A69:F69"/>
    <mergeCell ref="A3:F3"/>
    <mergeCell ref="A4:F4"/>
    <mergeCell ref="A5:F5"/>
    <mergeCell ref="A9:A11"/>
    <mergeCell ref="B9:B11"/>
    <mergeCell ref="C10:C11"/>
    <mergeCell ref="D10:D11"/>
    <mergeCell ref="E10:E11"/>
    <mergeCell ref="F10:F11"/>
  </mergeCells>
  <pageMargins left="0.41666666666666669" right="0.1388888888888889" top="0.75" bottom="0.75" header="0.3" footer="0.3"/>
  <pageSetup paperSize="9" scale="58" orientation="portrait" r:id="rId1"/>
  <colBreaks count="1" manualBreakCount="1">
    <brk id="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Мира1</vt:lpstr>
      <vt:lpstr>Мира2</vt:lpstr>
      <vt:lpstr>Мира3</vt:lpstr>
      <vt:lpstr>Мира4</vt:lpstr>
      <vt:lpstr>Мира5</vt:lpstr>
      <vt:lpstr>Мира6</vt:lpstr>
      <vt:lpstr>Мира7</vt:lpstr>
      <vt:lpstr>Мира8</vt:lpstr>
      <vt:lpstr>Мира9</vt:lpstr>
      <vt:lpstr>Стр.2</vt:lpstr>
      <vt:lpstr>Стр.5</vt:lpstr>
      <vt:lpstr>Стр.7</vt:lpstr>
      <vt:lpstr>Стр.8А</vt:lpstr>
      <vt:lpstr>Стр.9</vt:lpstr>
      <vt:lpstr>Стр.10</vt:lpstr>
      <vt:lpstr>Жукова 2</vt:lpstr>
      <vt:lpstr>Жукова 3</vt:lpstr>
      <vt:lpstr>Жукова 4</vt:lpstr>
      <vt:lpstr>Жукова 5</vt:lpstr>
      <vt:lpstr>Жукова 6</vt:lpstr>
      <vt:lpstr>Жукова 7</vt:lpstr>
      <vt:lpstr>Жукова 8</vt:lpstr>
      <vt:lpstr>Мира 10</vt:lpstr>
      <vt:lpstr>начислено</vt:lpstr>
      <vt:lpstr>'Жукова 2'!Область_печати</vt:lpstr>
      <vt:lpstr>'Жукова 3'!Область_печати</vt:lpstr>
      <vt:lpstr>'Жукова 4'!Область_печати</vt:lpstr>
      <vt:lpstr>'Жукова 5'!Область_печати</vt:lpstr>
      <vt:lpstr>'Жукова 6'!Область_печати</vt:lpstr>
      <vt:lpstr>'Жукова 7'!Область_печати</vt:lpstr>
      <vt:lpstr>'Жукова 8'!Область_печати</vt:lpstr>
      <vt:lpstr>'Мира 10'!Область_печати</vt:lpstr>
      <vt:lpstr>Мира1!Область_печати</vt:lpstr>
      <vt:lpstr>Мира2!Область_печати</vt:lpstr>
      <vt:lpstr>Мира3!Область_печати</vt:lpstr>
      <vt:lpstr>Мира4!Область_печати</vt:lpstr>
      <vt:lpstr>Мира5!Область_печати</vt:lpstr>
      <vt:lpstr>Мира6!Область_печати</vt:lpstr>
      <vt:lpstr>Мира7!Область_печати</vt:lpstr>
      <vt:lpstr>Мира8!Область_печати</vt:lpstr>
      <vt:lpstr>Мира9!Область_печати</vt:lpstr>
      <vt:lpstr>Стр.10!Область_печати</vt:lpstr>
      <vt:lpstr>Стр.2!Область_печати</vt:lpstr>
      <vt:lpstr>Стр.5!Область_печати</vt:lpstr>
      <vt:lpstr>Стр.7!Область_печати</vt:lpstr>
      <vt:lpstr>Стр.8А!Область_печати</vt:lpstr>
      <vt:lpstr>Стр.9!Область_печати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2016-02-10T09:00:29Z</dcterms:modified>
</cp:coreProperties>
</file>