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Общая информация" sheetId="1" r:id="rId1"/>
    <sheet name="Выполняемые работы (услуги)" sheetId="2" r:id="rId2"/>
    <sheet name="Претензии по качеству работ" sheetId="3" r:id="rId3"/>
    <sheet name="Коммунальные услуги" sheetId="4" r:id="rId4"/>
    <sheet name="Претензионно-исковая работа" sheetId="5" r:id="rId5"/>
    <sheet name="Сумма доходов и расходов" sheetId="6" r:id="rId6"/>
    <sheet name="Начислено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Print_Area" localSheetId="1">'Выполняемые работы (услуги)'!$A$1:$BR$24</definedName>
    <definedName name="_xlnm.Print_Area" localSheetId="3">'Коммунальные услуги'!$A$1:$AA$26</definedName>
    <definedName name="_xlnm.Print_Area" localSheetId="6">'Начислено  '!$A$1:$N$31</definedName>
    <definedName name="_xlnm.Print_Area" localSheetId="0">'Общая информация'!$A$1:$AA$34</definedName>
    <definedName name="_xlnm.Print_Area" localSheetId="5">'Сумма доходов и расходов'!$A$1:$Z$18</definedName>
  </definedNames>
  <calcPr fullCalcOnLoad="1"/>
</workbook>
</file>

<file path=xl/sharedStrings.xml><?xml version="1.0" encoding="utf-8"?>
<sst xmlns="http://schemas.openxmlformats.org/spreadsheetml/2006/main" count="221" uniqueCount="102">
  <si>
    <t>Отчетный период</t>
  </si>
  <si>
    <t>Общая информация об оказании услуг (выполнении работ) по содержанию и текущему ремонту общего имущества</t>
  </si>
  <si>
    <t>Начислено за услуги (работы) по содержанию и текущему ремонту</t>
  </si>
  <si>
    <t>в т.ч. за содержание дома (руб.):</t>
  </si>
  <si>
    <t>в т.ч. за текущий ремонт (руб.):</t>
  </si>
  <si>
    <t>Получено денежных средств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</si>
  <si>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</si>
  <si>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</si>
  <si>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</si>
  <si>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Переходящие остатки денежных средств на конец периода (руб.):</t>
  </si>
  <si>
    <t>Вид и группа работ, услуг</t>
  </si>
  <si>
    <t>с.ЩЕЛКУН    ул.МИРА</t>
  </si>
  <si>
    <t>с.ЩЕЛКУН  ул.СТРОИТЕЛЕЙ</t>
  </si>
  <si>
    <t>с.НИКОЛЬСКОЕ  ул.ЖУКОВА</t>
  </si>
  <si>
    <t>с.НИКОЛЬСКОЕ ул. МИРА</t>
  </si>
  <si>
    <t>8А</t>
  </si>
  <si>
    <t>Содержание жилого помещения</t>
  </si>
  <si>
    <t xml:space="preserve">Услуги по управлению </t>
  </si>
  <si>
    <t xml:space="preserve">Проведение дератизации и дезинсекции </t>
  </si>
  <si>
    <t>Работы по содержанию и ремонту конструктивных элементов</t>
  </si>
  <si>
    <t>Работы по содержанию и ремонту оборудования и систем инженерно-технического обеспечения</t>
  </si>
  <si>
    <t>Работы по содержанию и ремонту систем внутридомового газового оборудования</t>
  </si>
  <si>
    <t>Работы по содержанию и ремонту системы электроснабжения</t>
  </si>
  <si>
    <t>Уборка придомовой территории</t>
  </si>
  <si>
    <t xml:space="preserve">          Дата начала: </t>
  </si>
  <si>
    <t xml:space="preserve">     Дата окончания:</t>
  </si>
  <si>
    <t xml:space="preserve">с.ЩЕЛКУН    </t>
  </si>
  <si>
    <t xml:space="preserve">   ул.МИРА</t>
  </si>
  <si>
    <t>ул.СТРОИТЕЛЕЙ</t>
  </si>
  <si>
    <t>с.НИКОЛЬСКОЕ</t>
  </si>
  <si>
    <t>ул.ЖУКОВА</t>
  </si>
  <si>
    <t>ул.МИРА</t>
  </si>
  <si>
    <t xml:space="preserve">Авансовые платежи потребителей        на начало периода (руб.): </t>
  </si>
  <si>
    <t xml:space="preserve">Переходящие остатки денежных средств на начало периода (руб.): </t>
  </si>
  <si>
    <t xml:space="preserve">Задолженность потребителей на начало периода (руб.): </t>
  </si>
  <si>
    <t>в т.ч. за услуги управления (руб.):</t>
  </si>
  <si>
    <t>ВСЕГО (руб.):</t>
  </si>
  <si>
    <t>в т.ч. денежных средств от собственников/ нанимателей помещений (руб.):</t>
  </si>
  <si>
    <t>в т.ч. целевых взносов от собственников/ нанимателей помещений (руб.):</t>
  </si>
  <si>
    <t>в т.ч.субсидий (руб.):</t>
  </si>
  <si>
    <t>Авансовые платежи потребителей       на конец периода (руб.):</t>
  </si>
  <si>
    <t>Задолженность потребителей                на конец периода (руб.):</t>
  </si>
  <si>
    <t>№                  п/п</t>
  </si>
  <si>
    <t>Адрес                      многоквартирного         дома находящегося                на обслуживании</t>
  </si>
  <si>
    <t>в том числе</t>
  </si>
  <si>
    <t>услуги управления</t>
  </si>
  <si>
    <t>за содержание дома</t>
  </si>
  <si>
    <t>за текущий ремонт</t>
  </si>
  <si>
    <t>с.Щелкун ул.Мира-1</t>
  </si>
  <si>
    <t>с.Щелкун ул.Мира-2</t>
  </si>
  <si>
    <t>с.Щелкун ул.Мира-3</t>
  </si>
  <si>
    <t>с.Щелкун ул.Мира-4</t>
  </si>
  <si>
    <t>с.Щелкун ул.Мира-5</t>
  </si>
  <si>
    <t>с.Щелкун ул.Мира-6</t>
  </si>
  <si>
    <t>с.Щелкун ул.Мира-7</t>
  </si>
  <si>
    <t>с.Щелкун ул.Мира-8</t>
  </si>
  <si>
    <t>с.Щелкун ул.Мира-9</t>
  </si>
  <si>
    <t>с.Щелкун ул.Строителей-2</t>
  </si>
  <si>
    <t>с.Щелкун ул.Строителей-5</t>
  </si>
  <si>
    <t>с.Щелкун ул.Строителей-7</t>
  </si>
  <si>
    <t>с.Щелкун ул.Строителей-8А</t>
  </si>
  <si>
    <t>с.Щелкун ул.Строителей-9</t>
  </si>
  <si>
    <t>с.Щелкун ул.Строителей-10</t>
  </si>
  <si>
    <t>с.Никольское ул.Мира-10</t>
  </si>
  <si>
    <t>с.Никольское ул.Жукова-2</t>
  </si>
  <si>
    <t>с.Никольское ул.Жукова-3</t>
  </si>
  <si>
    <t>с.Никольское ул.Жукова-4</t>
  </si>
  <si>
    <t>с.Никольское ул.Жукова-5</t>
  </si>
  <si>
    <t>с.Никольское ул.Жукова-6</t>
  </si>
  <si>
    <t>с.Никольское ул.Жукова-7</t>
  </si>
  <si>
    <t>с.Никольское ул.Жукова-8</t>
  </si>
  <si>
    <t xml:space="preserve">Количество поступивших претензий  (ед.): </t>
  </si>
  <si>
    <t xml:space="preserve">Количество удовлетворенных претензий  (ед.): </t>
  </si>
  <si>
    <t xml:space="preserve">Сумма произведенного перерасчета (руб.): </t>
  </si>
  <si>
    <r>
      <t xml:space="preserve">Задолженность потребителей на </t>
    </r>
    <r>
      <rPr>
        <b/>
        <sz val="10"/>
        <rFont val="Arial"/>
        <family val="2"/>
      </rPr>
      <t>начало</t>
    </r>
    <r>
      <rPr>
        <sz val="10"/>
        <rFont val="Arial"/>
        <family val="2"/>
      </rPr>
      <t xml:space="preserve"> периода (руб.): </t>
    </r>
  </si>
  <si>
    <r>
      <t>Задолженность потребителей на</t>
    </r>
    <r>
      <rPr>
        <b/>
        <sz val="10"/>
        <rFont val="Arial"/>
        <family val="2"/>
      </rPr>
      <t xml:space="preserve"> конец</t>
    </r>
    <r>
      <rPr>
        <sz val="10"/>
        <rFont val="Arial"/>
        <family val="2"/>
      </rPr>
      <t xml:space="preserve"> периода (руб.): </t>
    </r>
  </si>
  <si>
    <t>Общая информация по предоставленным коммунальным услугам</t>
  </si>
  <si>
    <r>
      <t xml:space="preserve">Переходящие остатки денежных средств на </t>
    </r>
    <r>
      <rPr>
        <b/>
        <sz val="10"/>
        <rFont val="Arial"/>
        <family val="2"/>
      </rPr>
      <t>начало</t>
    </r>
    <r>
      <rPr>
        <sz val="10"/>
        <rFont val="Arial"/>
        <family val="2"/>
      </rPr>
      <t xml:space="preserve"> периода (руб.): </t>
    </r>
  </si>
  <si>
    <r>
      <t xml:space="preserve">Переходящие остатки денежных средств на </t>
    </r>
    <r>
      <rPr>
        <b/>
        <sz val="10"/>
        <rFont val="Arial"/>
        <family val="2"/>
      </rPr>
      <t>конец</t>
    </r>
    <r>
      <rPr>
        <sz val="10"/>
        <rFont val="Arial"/>
        <family val="2"/>
      </rPr>
      <t xml:space="preserve"> периода (руб.): </t>
    </r>
  </si>
  <si>
    <r>
      <t>Авансовые платежи потребителей  на</t>
    </r>
    <r>
      <rPr>
        <b/>
        <sz val="10"/>
        <rFont val="Arial"/>
        <family val="2"/>
      </rPr>
      <t xml:space="preserve"> конец</t>
    </r>
    <r>
      <rPr>
        <sz val="10"/>
        <rFont val="Arial"/>
        <family val="2"/>
      </rPr>
      <t xml:space="preserve"> периода (руб.): </t>
    </r>
  </si>
  <si>
    <r>
      <t xml:space="preserve">Авансовые платежи потребителей на </t>
    </r>
    <r>
      <rPr>
        <b/>
        <sz val="10"/>
        <rFont val="Arial"/>
        <family val="2"/>
      </rPr>
      <t xml:space="preserve">начало </t>
    </r>
    <r>
      <rPr>
        <sz val="10"/>
        <rFont val="Arial"/>
        <family val="2"/>
      </rPr>
      <t xml:space="preserve">периода (руб.): </t>
    </r>
  </si>
  <si>
    <t>Информация о наличии претензий по качеству предоставленных коммунальных услуг</t>
  </si>
  <si>
    <t xml:space="preserve">Количество претензий, в удовлетвореннии которых отказано (ед.): </t>
  </si>
  <si>
    <t>Годовая стоимость работ (услуг)</t>
  </si>
  <si>
    <t>плановая</t>
  </si>
  <si>
    <t xml:space="preserve">фактическая </t>
  </si>
  <si>
    <t xml:space="preserve">Количество поступивших претензий (ед.): </t>
  </si>
  <si>
    <t xml:space="preserve">Направлено претензий потребителям-должникам  (ед.): </t>
  </si>
  <si>
    <t xml:space="preserve">Направлено исковых заявлений (ед.): </t>
  </si>
  <si>
    <t xml:space="preserve">Получено денежных средств по результатам претензионно-исковой работы (руб.): </t>
  </si>
  <si>
    <t xml:space="preserve">Уборка мест общего пользования </t>
  </si>
  <si>
    <t>Сумма доходов за отчетный период  (руб.)</t>
  </si>
  <si>
    <t>Сумма расходов за отчетный период  (руб.)</t>
  </si>
  <si>
    <t xml:space="preserve">         ТАРИФ</t>
  </si>
  <si>
    <t>за ЖБО</t>
  </si>
  <si>
    <t>в т.ч. за ЖБО(руб.):</t>
  </si>
  <si>
    <t>Вывоз жидких бытовых отходов.</t>
  </si>
  <si>
    <t xml:space="preserve"> </t>
  </si>
  <si>
    <t>01.01.2021г.    - 31.12.2021г.</t>
  </si>
  <si>
    <t>Начислено за услуги (работы) по содержанию и текущему ремонту ФАКТ 2021 год</t>
  </si>
  <si>
    <t>Начислено за услуги по содержанию и текущему ремонту за 2021 год,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</si>
  <si>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Стоимость на 1 кв.м. общей площади (руб./мес.)   в период  01.01.2021 - 31.12.2021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</si>
</sst>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-* #,##0_$_-;\-* #,##0_$_-;_-* &quot;-&quot;_$_-;_-@_-"/>
    <numFmt numFmtId="194" formatCode="_-* #,##0.00_-;\-* #,##0.00_-;_-* &quot;-&quot;??_-;_-@_-"/>
    <numFmt numFmtId="195" formatCode="_-&quot;Ј&quot;* #,##0_-;\-&quot;Ј&quot;* #,##0_-;_-&quot;Ј&quot;* &quot;-&quot;_-;_-@_-"/>
    <numFmt numFmtId="196" formatCode="_-&quot;Ј&quot;* #,##0.00_-;\-&quot;Ј&quot;* #,##0.00_-;_-&quot;Ј&quot;* &quot;-&quot;??_-;_-@_-"/>
    <numFmt numFmtId="197" formatCode="General_)"/>
    <numFmt numFmtId="198" formatCode="#,##0.0000000"/>
    <numFmt numFmtId="199" formatCode="#,##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sz val="10"/>
      <name val="ЏрЯмой Џроп"/>
      <family val="0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36"/>
      <name val="Calibri"/>
      <family val="2"/>
    </font>
    <font>
      <sz val="11"/>
      <color indexed="55"/>
      <name val="Calibri"/>
      <family val="2"/>
    </font>
    <font>
      <b/>
      <sz val="11"/>
      <color indexed="36"/>
      <name val="Calibri"/>
      <family val="2"/>
    </font>
    <font>
      <sz val="10"/>
      <color indexed="10"/>
      <name val="Arial"/>
      <family val="2"/>
    </font>
    <font>
      <sz val="11"/>
      <color indexed="44"/>
      <name val="Calibri"/>
      <family val="2"/>
    </font>
    <font>
      <sz val="10"/>
      <color indexed="44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7030A0"/>
      <name val="Calibri"/>
      <family val="2"/>
    </font>
    <font>
      <sz val="11"/>
      <color theme="0" tint="-0.24997000396251678"/>
      <name val="Calibri"/>
      <family val="2"/>
    </font>
    <font>
      <b/>
      <sz val="11"/>
      <color rgb="FF7030A0"/>
      <name val="Calibri"/>
      <family val="2"/>
    </font>
    <font>
      <sz val="10"/>
      <color rgb="FFFF0000"/>
      <name val="Arial"/>
      <family val="2"/>
    </font>
    <font>
      <sz val="11"/>
      <color theme="0" tint="-0.3499799966812134"/>
      <name val="Calibri"/>
      <family val="2"/>
    </font>
    <font>
      <sz val="11"/>
      <color theme="3" tint="0.5999900102615356"/>
      <name val="Calibri"/>
      <family val="2"/>
    </font>
    <font>
      <sz val="10"/>
      <color theme="3" tint="0.5999900102615356"/>
      <name val="Arial"/>
      <family val="2"/>
    </font>
    <font>
      <sz val="9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4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97" fontId="24" fillId="0" borderId="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7" applyBorder="0">
      <alignment horizontal="center" vertical="center" wrapText="1"/>
      <protection/>
    </xf>
    <xf numFmtId="197" fontId="34" fillId="6" borderId="1">
      <alignment/>
      <protection/>
    </xf>
    <xf numFmtId="4" fontId="35" fillId="21" borderId="8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36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49" fontId="3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13" applyFont="0" applyBorder="0" applyAlignment="0">
      <protection hidden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38" fillId="0" borderId="0">
      <alignment horizontal="center"/>
      <protection/>
    </xf>
    <xf numFmtId="169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4" fontId="35" fillId="4" borderId="0" applyFont="0" applyBorder="0">
      <alignment horizontal="right"/>
      <protection/>
    </xf>
    <xf numFmtId="4" fontId="35" fillId="7" borderId="14" applyBorder="0">
      <alignment horizontal="right"/>
      <protection/>
    </xf>
    <xf numFmtId="4" fontId="35" fillId="4" borderId="14" applyBorder="0">
      <alignment horizontal="right"/>
      <protection/>
    </xf>
    <xf numFmtId="4" fontId="35" fillId="4" borderId="8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61" fillId="0" borderId="0" xfId="1523">
      <alignment/>
      <protection/>
    </xf>
    <xf numFmtId="0" fontId="26" fillId="0" borderId="15" xfId="1592" applyFont="1" applyFill="1" applyBorder="1" applyAlignment="1" applyProtection="1">
      <alignment horizontal="center" vertical="center" wrapText="1"/>
      <protection hidden="1"/>
    </xf>
    <xf numFmtId="4" fontId="23" fillId="0" borderId="16" xfId="1523" applyNumberFormat="1" applyFont="1" applyBorder="1" applyAlignment="1">
      <alignment/>
      <protection/>
    </xf>
    <xf numFmtId="2" fontId="23" fillId="0" borderId="16" xfId="1523" applyNumberFormat="1" applyFont="1" applyBorder="1" applyAlignment="1">
      <alignment horizontal="right"/>
      <protection/>
    </xf>
    <xf numFmtId="4" fontId="62" fillId="0" borderId="16" xfId="1523" applyNumberFormat="1" applyFont="1" applyBorder="1" applyAlignment="1">
      <alignment horizontal="right"/>
      <protection/>
    </xf>
    <xf numFmtId="4" fontId="23" fillId="0" borderId="16" xfId="1523" applyNumberFormat="1" applyFont="1" applyBorder="1" applyAlignment="1">
      <alignment horizontal="right"/>
      <protection/>
    </xf>
    <xf numFmtId="4" fontId="62" fillId="0" borderId="17" xfId="1523" applyNumberFormat="1" applyFont="1" applyBorder="1" applyAlignment="1">
      <alignment horizontal="right"/>
      <protection/>
    </xf>
    <xf numFmtId="4" fontId="23" fillId="0" borderId="17" xfId="1523" applyNumberFormat="1" applyFont="1" applyBorder="1" applyAlignment="1">
      <alignment horizontal="right"/>
      <protection/>
    </xf>
    <xf numFmtId="4" fontId="23" fillId="0" borderId="17" xfId="1523" applyNumberFormat="1" applyFont="1" applyBorder="1" applyAlignment="1">
      <alignment/>
      <protection/>
    </xf>
    <xf numFmtId="2" fontId="23" fillId="0" borderId="17" xfId="1523" applyNumberFormat="1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26" fillId="0" borderId="19" xfId="1592" applyFont="1" applyFill="1" applyBorder="1" applyAlignment="1" applyProtection="1">
      <alignment wrapText="1"/>
      <protection hidden="1"/>
    </xf>
    <xf numFmtId="0" fontId="63" fillId="0" borderId="19" xfId="1523" applyFont="1" applyBorder="1" applyAlignment="1">
      <alignment/>
      <protection/>
    </xf>
    <xf numFmtId="0" fontId="26" fillId="0" borderId="19" xfId="1592" applyFont="1" applyFill="1" applyBorder="1" applyAlignment="1" applyProtection="1">
      <alignment horizontal="right" wrapText="1"/>
      <protection hidden="1"/>
    </xf>
    <xf numFmtId="0" fontId="26" fillId="0" borderId="20" xfId="1592" applyFont="1" applyFill="1" applyBorder="1" applyAlignment="1" applyProtection="1">
      <alignment wrapText="1"/>
      <protection hidden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7" fillId="0" borderId="23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vertical="top" wrapText="1"/>
    </xf>
    <xf numFmtId="2" fontId="68" fillId="0" borderId="31" xfId="0" applyNumberFormat="1" applyFont="1" applyBorder="1" applyAlignment="1">
      <alignment/>
    </xf>
    <xf numFmtId="0" fontId="68" fillId="0" borderId="33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2" fontId="68" fillId="0" borderId="33" xfId="0" applyNumberFormat="1" applyFont="1" applyBorder="1" applyAlignment="1">
      <alignment/>
    </xf>
    <xf numFmtId="0" fontId="68" fillId="0" borderId="34" xfId="0" applyFont="1" applyBorder="1" applyAlignment="1">
      <alignment horizontal="center" vertical="center"/>
    </xf>
    <xf numFmtId="2" fontId="68" fillId="0" borderId="34" xfId="0" applyNumberFormat="1" applyFont="1" applyBorder="1" applyAlignment="1">
      <alignment/>
    </xf>
    <xf numFmtId="0" fontId="67" fillId="0" borderId="25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2" fontId="69" fillId="0" borderId="0" xfId="0" applyNumberFormat="1" applyFont="1" applyAlignment="1">
      <alignment/>
    </xf>
    <xf numFmtId="2" fontId="68" fillId="0" borderId="41" xfId="0" applyNumberFormat="1" applyFont="1" applyBorder="1" applyAlignment="1">
      <alignment/>
    </xf>
    <xf numFmtId="2" fontId="68" fillId="0" borderId="45" xfId="0" applyNumberFormat="1" applyFont="1" applyBorder="1" applyAlignment="1">
      <alignment/>
    </xf>
    <xf numFmtId="2" fontId="68" fillId="0" borderId="46" xfId="0" applyNumberFormat="1" applyFont="1" applyBorder="1" applyAlignment="1">
      <alignment/>
    </xf>
    <xf numFmtId="0" fontId="43" fillId="0" borderId="44" xfId="0" applyFont="1" applyBorder="1" applyAlignment="1">
      <alignment/>
    </xf>
    <xf numFmtId="0" fontId="25" fillId="0" borderId="23" xfId="1592" applyFont="1" applyFill="1" applyBorder="1" applyAlignment="1" applyProtection="1">
      <alignment horizontal="center" vertical="center" wrapText="1"/>
      <protection hidden="1"/>
    </xf>
    <xf numFmtId="0" fontId="26" fillId="24" borderId="47" xfId="1592" applyFont="1" applyFill="1" applyBorder="1" applyAlignment="1" applyProtection="1">
      <alignment horizontal="center" vertical="center" wrapText="1"/>
      <protection hidden="1"/>
    </xf>
    <xf numFmtId="2" fontId="0" fillId="0" borderId="8" xfId="0" applyNumberFormat="1" applyBorder="1" applyAlignment="1">
      <alignment/>
    </xf>
    <xf numFmtId="0" fontId="44" fillId="0" borderId="15" xfId="1592" applyFont="1" applyFill="1" applyBorder="1" applyAlignment="1" applyProtection="1">
      <alignment horizontal="center" vertical="center" wrapText="1"/>
      <protection hidden="1"/>
    </xf>
    <xf numFmtId="0" fontId="44" fillId="0" borderId="21" xfId="1592" applyFont="1" applyFill="1" applyBorder="1" applyAlignment="1" applyProtection="1">
      <alignment wrapText="1"/>
      <protection hidden="1"/>
    </xf>
    <xf numFmtId="0" fontId="67" fillId="0" borderId="19" xfId="1523" applyFont="1" applyBorder="1" applyAlignment="1">
      <alignment/>
      <protection/>
    </xf>
    <xf numFmtId="0" fontId="44" fillId="0" borderId="19" xfId="1592" applyFont="1" applyFill="1" applyBorder="1" applyAlignment="1" applyProtection="1">
      <alignment wrapText="1"/>
      <protection hidden="1"/>
    </xf>
    <xf numFmtId="0" fontId="44" fillId="0" borderId="19" xfId="1592" applyFont="1" applyFill="1" applyBorder="1" applyAlignment="1" applyProtection="1">
      <alignment horizontal="right" wrapText="1"/>
      <protection hidden="1"/>
    </xf>
    <xf numFmtId="0" fontId="44" fillId="0" borderId="20" xfId="1592" applyFont="1" applyFill="1" applyBorder="1" applyAlignment="1" applyProtection="1">
      <alignment wrapText="1"/>
      <protection hidden="1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61" fillId="0" borderId="0" xfId="1523" applyNumberFormat="1">
      <alignment/>
      <protection/>
    </xf>
    <xf numFmtId="2" fontId="61" fillId="0" borderId="0" xfId="1523" applyNumberFormat="1">
      <alignment/>
      <protection/>
    </xf>
    <xf numFmtId="0" fontId="0" fillId="25" borderId="49" xfId="0" applyFill="1" applyBorder="1" applyAlignment="1">
      <alignment/>
    </xf>
    <xf numFmtId="0" fontId="0" fillId="26" borderId="8" xfId="0" applyFill="1" applyBorder="1" applyAlignment="1">
      <alignment/>
    </xf>
    <xf numFmtId="0" fontId="0" fillId="26" borderId="38" xfId="0" applyFill="1" applyBorder="1" applyAlignment="1">
      <alignment/>
    </xf>
    <xf numFmtId="0" fontId="22" fillId="24" borderId="8" xfId="0" applyFont="1" applyFill="1" applyBorder="1" applyAlignment="1">
      <alignment/>
    </xf>
    <xf numFmtId="2" fontId="22" fillId="24" borderId="8" xfId="0" applyNumberFormat="1" applyFont="1" applyFill="1" applyBorder="1" applyAlignment="1">
      <alignment/>
    </xf>
    <xf numFmtId="0" fontId="22" fillId="25" borderId="8" xfId="0" applyFont="1" applyFill="1" applyBorder="1" applyAlignment="1">
      <alignment/>
    </xf>
    <xf numFmtId="2" fontId="22" fillId="27" borderId="8" xfId="0" applyNumberFormat="1" applyFont="1" applyFill="1" applyBorder="1" applyAlignment="1">
      <alignment/>
    </xf>
    <xf numFmtId="2" fontId="22" fillId="24" borderId="38" xfId="0" applyNumberFormat="1" applyFont="1" applyFill="1" applyBorder="1" applyAlignment="1">
      <alignment/>
    </xf>
    <xf numFmtId="2" fontId="0" fillId="0" borderId="38" xfId="0" applyNumberFormat="1" applyBorder="1" applyAlignment="1">
      <alignment/>
    </xf>
    <xf numFmtId="0" fontId="22" fillId="25" borderId="38" xfId="0" applyFont="1" applyFill="1" applyBorder="1" applyAlignment="1">
      <alignment/>
    </xf>
    <xf numFmtId="2" fontId="22" fillId="24" borderId="39" xfId="0" applyNumberFormat="1" applyFont="1" applyFill="1" applyBorder="1" applyAlignment="1">
      <alignment/>
    </xf>
    <xf numFmtId="2" fontId="22" fillId="24" borderId="40" xfId="0" applyNumberFormat="1" applyFont="1" applyFill="1" applyBorder="1" applyAlignment="1">
      <alignment/>
    </xf>
    <xf numFmtId="2" fontId="0" fillId="28" borderId="0" xfId="0" applyNumberFormat="1" applyFont="1" applyFill="1" applyBorder="1" applyAlignment="1">
      <alignment/>
    </xf>
    <xf numFmtId="4" fontId="23" fillId="0" borderId="50" xfId="1523" applyNumberFormat="1" applyFont="1" applyBorder="1" applyAlignment="1">
      <alignment horizontal="right"/>
      <protection/>
    </xf>
    <xf numFmtId="4" fontId="23" fillId="0" borderId="50" xfId="1523" applyNumberFormat="1" applyFont="1" applyBorder="1" applyAlignment="1">
      <alignment/>
      <protection/>
    </xf>
    <xf numFmtId="2" fontId="23" fillId="0" borderId="50" xfId="1523" applyNumberFormat="1" applyFont="1" applyBorder="1" applyAlignment="1">
      <alignment horizontal="right"/>
      <protection/>
    </xf>
    <xf numFmtId="2" fontId="0" fillId="25" borderId="49" xfId="0" applyNumberFormat="1" applyFill="1" applyBorder="1" applyAlignment="1">
      <alignment/>
    </xf>
    <xf numFmtId="2" fontId="0" fillId="26" borderId="8" xfId="0" applyNumberFormat="1" applyFill="1" applyBorder="1" applyAlignment="1">
      <alignment/>
    </xf>
    <xf numFmtId="191" fontId="70" fillId="0" borderId="0" xfId="1523" applyNumberFormat="1" applyFont="1">
      <alignment/>
      <protection/>
    </xf>
    <xf numFmtId="4" fontId="70" fillId="0" borderId="0" xfId="1523" applyNumberFormat="1" applyFont="1">
      <alignment/>
      <protection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51" xfId="0" applyNumberFormat="1" applyBorder="1" applyAlignment="1">
      <alignment/>
    </xf>
    <xf numFmtId="4" fontId="0" fillId="0" borderId="41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2" fontId="71" fillId="0" borderId="0" xfId="0" applyNumberFormat="1" applyFont="1" applyAlignment="1">
      <alignment/>
    </xf>
    <xf numFmtId="14" fontId="0" fillId="0" borderId="52" xfId="0" applyNumberFormat="1" applyFont="1" applyBorder="1" applyAlignment="1">
      <alignment/>
    </xf>
    <xf numFmtId="2" fontId="72" fillId="0" borderId="0" xfId="0" applyNumberFormat="1" applyFont="1" applyAlignment="1">
      <alignment/>
    </xf>
    <xf numFmtId="2" fontId="22" fillId="24" borderId="35" xfId="0" applyNumberFormat="1" applyFont="1" applyFill="1" applyBorder="1" applyAlignment="1">
      <alignment/>
    </xf>
    <xf numFmtId="2" fontId="43" fillId="28" borderId="41" xfId="0" applyNumberFormat="1" applyFont="1" applyFill="1" applyBorder="1" applyAlignment="1">
      <alignment vertical="center" wrapText="1"/>
    </xf>
    <xf numFmtId="2" fontId="43" fillId="28" borderId="45" xfId="0" applyNumberFormat="1" applyFont="1" applyFill="1" applyBorder="1" applyAlignment="1">
      <alignment vertical="center" wrapText="1"/>
    </xf>
    <xf numFmtId="2" fontId="43" fillId="28" borderId="46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2" fontId="0" fillId="25" borderId="53" xfId="0" applyNumberFormat="1" applyFill="1" applyBorder="1" applyAlignment="1">
      <alignment/>
    </xf>
    <xf numFmtId="2" fontId="45" fillId="0" borderId="8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73" fillId="0" borderId="0" xfId="1523" applyNumberFormat="1" applyFont="1">
      <alignment/>
      <protection/>
    </xf>
    <xf numFmtId="191" fontId="73" fillId="0" borderId="0" xfId="1523" applyNumberFormat="1" applyFont="1">
      <alignment/>
      <protection/>
    </xf>
    <xf numFmtId="0" fontId="73" fillId="0" borderId="0" xfId="1523" applyFont="1">
      <alignment/>
      <protection/>
    </xf>
    <xf numFmtId="4" fontId="23" fillId="24" borderId="54" xfId="1593" applyNumberFormat="1" applyFont="1" applyFill="1" applyBorder="1" applyAlignment="1" applyProtection="1">
      <alignment horizontal="right" wrapText="1"/>
      <protection hidden="1"/>
    </xf>
    <xf numFmtId="4" fontId="23" fillId="0" borderId="8" xfId="1593" applyNumberFormat="1" applyFont="1" applyFill="1" applyBorder="1" applyAlignment="1" applyProtection="1">
      <alignment horizontal="right" wrapText="1"/>
      <protection hidden="1"/>
    </xf>
    <xf numFmtId="4" fontId="23" fillId="24" borderId="38" xfId="1593" applyNumberFormat="1" applyFont="1" applyFill="1" applyBorder="1" applyAlignment="1" applyProtection="1">
      <alignment horizontal="right" wrapText="1"/>
      <protection hidden="1"/>
    </xf>
    <xf numFmtId="4" fontId="23" fillId="24" borderId="55" xfId="1593" applyNumberFormat="1" applyFont="1" applyFill="1" applyBorder="1" applyAlignment="1" applyProtection="1">
      <alignment horizontal="right" wrapText="1"/>
      <protection hidden="1"/>
    </xf>
    <xf numFmtId="2" fontId="73" fillId="0" borderId="0" xfId="1523" applyNumberFormat="1" applyFont="1">
      <alignment/>
      <protection/>
    </xf>
    <xf numFmtId="4" fontId="23" fillId="24" borderId="40" xfId="1593" applyNumberFormat="1" applyFont="1" applyFill="1" applyBorder="1" applyAlignment="1" applyProtection="1">
      <alignment horizontal="right" wrapText="1"/>
      <protection hidden="1"/>
    </xf>
    <xf numFmtId="0" fontId="67" fillId="0" borderId="0" xfId="0" applyFont="1" applyBorder="1" applyAlignment="1">
      <alignment horizontal="center" vertical="center" wrapText="1"/>
    </xf>
    <xf numFmtId="2" fontId="68" fillId="0" borderId="32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2" fontId="68" fillId="0" borderId="56" xfId="0" applyNumberFormat="1" applyFont="1" applyBorder="1" applyAlignment="1">
      <alignment/>
    </xf>
    <xf numFmtId="0" fontId="68" fillId="0" borderId="28" xfId="0" applyFont="1" applyBorder="1" applyAlignment="1">
      <alignment/>
    </xf>
    <xf numFmtId="2" fontId="0" fillId="0" borderId="4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9" xfId="0" applyNumberFormat="1" applyFont="1" applyBorder="1" applyAlignment="1">
      <alignment/>
    </xf>
    <xf numFmtId="198" fontId="70" fillId="0" borderId="0" xfId="1523" applyNumberFormat="1" applyFont="1">
      <alignment/>
      <protection/>
    </xf>
    <xf numFmtId="0" fontId="20" fillId="0" borderId="58" xfId="1593" applyFont="1" applyFill="1" applyBorder="1" applyAlignment="1" applyProtection="1">
      <alignment horizontal="left" vertical="center" wrapText="1"/>
      <protection hidden="1"/>
    </xf>
    <xf numFmtId="0" fontId="20" fillId="0" borderId="59" xfId="1593" applyFont="1" applyFill="1" applyBorder="1" applyAlignment="1" applyProtection="1">
      <alignment horizontal="left" vertical="center" wrapText="1"/>
      <protection hidden="1"/>
    </xf>
    <xf numFmtId="0" fontId="20" fillId="0" borderId="46" xfId="1593" applyFont="1" applyFill="1" applyBorder="1" applyAlignment="1" applyProtection="1">
      <alignment horizontal="left" vertical="center" wrapText="1"/>
      <protection hidden="1"/>
    </xf>
    <xf numFmtId="0" fontId="26" fillId="24" borderId="60" xfId="1592" applyFont="1" applyFill="1" applyBorder="1" applyAlignment="1" applyProtection="1">
      <alignment horizontal="center" vertical="center" wrapText="1"/>
      <protection hidden="1"/>
    </xf>
    <xf numFmtId="4" fontId="23" fillId="0" borderId="39" xfId="1593" applyNumberFormat="1" applyFont="1" applyFill="1" applyBorder="1" applyAlignment="1" applyProtection="1">
      <alignment horizontal="right" wrapText="1"/>
      <protection hidden="1"/>
    </xf>
    <xf numFmtId="4" fontId="23" fillId="24" borderId="57" xfId="1593" applyNumberFormat="1" applyFont="1" applyFill="1" applyBorder="1" applyAlignment="1" applyProtection="1">
      <alignment horizontal="right" wrapText="1"/>
      <protection hidden="1"/>
    </xf>
    <xf numFmtId="4" fontId="23" fillId="0" borderId="18" xfId="1523" applyNumberFormat="1" applyFont="1" applyBorder="1" applyAlignment="1">
      <alignment horizontal="right"/>
      <protection/>
    </xf>
    <xf numFmtId="4" fontId="23" fillId="0" borderId="61" xfId="1523" applyNumberFormat="1" applyFont="1" applyBorder="1" applyAlignment="1">
      <alignment horizontal="right"/>
      <protection/>
    </xf>
    <xf numFmtId="4" fontId="23" fillId="0" borderId="43" xfId="1523" applyNumberFormat="1" applyFont="1" applyBorder="1" applyAlignment="1">
      <alignment horizontal="right"/>
      <protection/>
    </xf>
    <xf numFmtId="0" fontId="25" fillId="0" borderId="52" xfId="1593" applyFont="1" applyFill="1" applyBorder="1" applyAlignment="1" applyProtection="1">
      <alignment horizontal="left" vertical="center" wrapText="1"/>
      <protection hidden="1"/>
    </xf>
    <xf numFmtId="4" fontId="27" fillId="0" borderId="62" xfId="1593" applyNumberFormat="1" applyFont="1" applyFill="1" applyBorder="1" applyAlignment="1" applyProtection="1">
      <alignment horizontal="center" vertical="center"/>
      <protection hidden="1"/>
    </xf>
    <xf numFmtId="4" fontId="27" fillId="0" borderId="63" xfId="1593" applyNumberFormat="1" applyFont="1" applyFill="1" applyBorder="1" applyAlignment="1" applyProtection="1">
      <alignment horizontal="center" vertical="center"/>
      <protection hidden="1"/>
    </xf>
    <xf numFmtId="4" fontId="27" fillId="24" borderId="64" xfId="1593" applyNumberFormat="1" applyFont="1" applyFill="1" applyBorder="1" applyAlignment="1" applyProtection="1">
      <alignment horizontal="center" vertical="center"/>
      <protection hidden="1"/>
    </xf>
    <xf numFmtId="4" fontId="27" fillId="24" borderId="65" xfId="1593" applyNumberFormat="1" applyFont="1" applyFill="1" applyBorder="1" applyAlignment="1" applyProtection="1">
      <alignment horizontal="center" vertical="center"/>
      <protection hidden="1"/>
    </xf>
    <xf numFmtId="4" fontId="27" fillId="0" borderId="66" xfId="1593" applyNumberFormat="1" applyFont="1" applyFill="1" applyBorder="1" applyAlignment="1" applyProtection="1">
      <alignment horizontal="center" vertical="center"/>
      <protection hidden="1"/>
    </xf>
    <xf numFmtId="4" fontId="27" fillId="0" borderId="64" xfId="1593" applyNumberFormat="1" applyFont="1" applyFill="1" applyBorder="1" applyAlignment="1" applyProtection="1">
      <alignment horizontal="center" vertical="center"/>
      <protection hidden="1"/>
    </xf>
    <xf numFmtId="2" fontId="27" fillId="0" borderId="62" xfId="1523" applyNumberFormat="1" applyFont="1" applyBorder="1" applyAlignment="1">
      <alignment horizontal="center" vertical="center"/>
      <protection/>
    </xf>
    <xf numFmtId="2" fontId="27" fillId="0" borderId="64" xfId="1523" applyNumberFormat="1" applyFont="1" applyBorder="1" applyAlignment="1">
      <alignment horizontal="center" vertical="center"/>
      <protection/>
    </xf>
    <xf numFmtId="4" fontId="27" fillId="24" borderId="15" xfId="1593" applyNumberFormat="1" applyFont="1" applyFill="1" applyBorder="1" applyAlignment="1" applyProtection="1">
      <alignment horizontal="center" vertical="center"/>
      <protection hidden="1"/>
    </xf>
    <xf numFmtId="4" fontId="62" fillId="0" borderId="50" xfId="1523" applyNumberFormat="1" applyFont="1" applyBorder="1" applyAlignment="1">
      <alignment horizontal="right"/>
      <protection/>
    </xf>
    <xf numFmtId="4" fontId="23" fillId="0" borderId="49" xfId="1593" applyNumberFormat="1" applyFont="1" applyFill="1" applyBorder="1" applyAlignment="1" applyProtection="1">
      <alignment horizontal="right" wrapText="1"/>
      <protection hidden="1"/>
    </xf>
    <xf numFmtId="4" fontId="23" fillId="24" borderId="67" xfId="1593" applyNumberFormat="1" applyFont="1" applyFill="1" applyBorder="1" applyAlignment="1" applyProtection="1">
      <alignment horizontal="right" wrapText="1"/>
      <protection hidden="1"/>
    </xf>
    <xf numFmtId="4" fontId="23" fillId="24" borderId="53" xfId="1593" applyNumberFormat="1" applyFont="1" applyFill="1" applyBorder="1" applyAlignment="1" applyProtection="1">
      <alignment horizontal="right" wrapText="1"/>
      <protection hidden="1"/>
    </xf>
    <xf numFmtId="4" fontId="23" fillId="24" borderId="68" xfId="1593" applyNumberFormat="1" applyFont="1" applyFill="1" applyBorder="1" applyAlignment="1" applyProtection="1">
      <alignment horizontal="right" wrapText="1"/>
      <protection hidden="1"/>
    </xf>
    <xf numFmtId="0" fontId="20" fillId="0" borderId="69" xfId="1593" applyFont="1" applyFill="1" applyBorder="1" applyAlignment="1" applyProtection="1">
      <alignment horizontal="left" vertical="center" wrapText="1"/>
      <protection hidden="1"/>
    </xf>
    <xf numFmtId="4" fontId="23" fillId="0" borderId="14" xfId="1593" applyNumberFormat="1" applyFont="1" applyFill="1" applyBorder="1" applyAlignment="1" applyProtection="1">
      <alignment horizontal="right" wrapText="1"/>
      <protection hidden="1"/>
    </xf>
    <xf numFmtId="4" fontId="23" fillId="0" borderId="36" xfId="1593" applyNumberFormat="1" applyFont="1" applyFill="1" applyBorder="1" applyAlignment="1" applyProtection="1">
      <alignment horizontal="right" wrapText="1"/>
      <protection hidden="1"/>
    </xf>
    <xf numFmtId="4" fontId="23" fillId="24" borderId="48" xfId="1593" applyNumberFormat="1" applyFont="1" applyFill="1" applyBorder="1" applyAlignment="1" applyProtection="1">
      <alignment horizontal="right" wrapText="1"/>
      <protection hidden="1"/>
    </xf>
    <xf numFmtId="4" fontId="23" fillId="24" borderId="37" xfId="1593" applyNumberFormat="1" applyFont="1" applyFill="1" applyBorder="1" applyAlignment="1" applyProtection="1">
      <alignment horizontal="right" wrapText="1"/>
      <protection hidden="1"/>
    </xf>
    <xf numFmtId="4" fontId="23" fillId="0" borderId="42" xfId="1593" applyNumberFormat="1" applyFont="1" applyFill="1" applyBorder="1" applyAlignment="1" applyProtection="1">
      <alignment horizontal="right" wrapText="1"/>
      <protection hidden="1"/>
    </xf>
    <xf numFmtId="4" fontId="23" fillId="0" borderId="14" xfId="1523" applyNumberFormat="1" applyFont="1" applyBorder="1" applyAlignment="1">
      <alignment/>
      <protection/>
    </xf>
    <xf numFmtId="2" fontId="23" fillId="0" borderId="14" xfId="1523" applyNumberFormat="1" applyFont="1" applyBorder="1" applyAlignment="1">
      <alignment horizontal="right"/>
      <protection/>
    </xf>
    <xf numFmtId="4" fontId="23" fillId="24" borderId="70" xfId="1593" applyNumberFormat="1" applyFont="1" applyFill="1" applyBorder="1" applyAlignment="1" applyProtection="1">
      <alignment horizontal="right" wrapText="1"/>
      <protection hidden="1"/>
    </xf>
    <xf numFmtId="0" fontId="46" fillId="0" borderId="45" xfId="1593" applyFont="1" applyFill="1" applyBorder="1" applyAlignment="1" applyProtection="1">
      <alignment horizontal="left" vertical="center" wrapText="1"/>
      <protection hidden="1"/>
    </xf>
    <xf numFmtId="4" fontId="23" fillId="24" borderId="71" xfId="1593" applyNumberFormat="1" applyFont="1" applyFill="1" applyBorder="1" applyAlignment="1" applyProtection="1">
      <alignment horizontal="right" wrapText="1"/>
      <protection hidden="1"/>
    </xf>
    <xf numFmtId="4" fontId="73" fillId="0" borderId="8" xfId="1523" applyNumberFormat="1" applyFont="1" applyBorder="1">
      <alignment/>
      <protection/>
    </xf>
    <xf numFmtId="191" fontId="74" fillId="0" borderId="0" xfId="1523" applyNumberFormat="1" applyFont="1">
      <alignment/>
      <protection/>
    </xf>
    <xf numFmtId="2" fontId="75" fillId="0" borderId="0" xfId="0" applyNumberFormat="1" applyFont="1" applyAlignment="1">
      <alignment/>
    </xf>
    <xf numFmtId="4" fontId="0" fillId="29" borderId="0" xfId="0" applyNumberFormat="1" applyFill="1" applyAlignment="1">
      <alignment/>
    </xf>
    <xf numFmtId="2" fontId="69" fillId="29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7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2" fontId="74" fillId="0" borderId="0" xfId="1523" applyNumberFormat="1" applyFont="1">
      <alignment/>
      <protection/>
    </xf>
    <xf numFmtId="0" fontId="22" fillId="0" borderId="45" xfId="0" applyFont="1" applyBorder="1" applyAlignment="1">
      <alignment horizontal="right" wrapText="1"/>
    </xf>
    <xf numFmtId="0" fontId="22" fillId="0" borderId="29" xfId="0" applyFont="1" applyBorder="1" applyAlignment="1">
      <alignment horizontal="right" wrapText="1"/>
    </xf>
    <xf numFmtId="0" fontId="22" fillId="0" borderId="18" xfId="0" applyFont="1" applyBorder="1" applyAlignment="1">
      <alignment horizontal="right" wrapText="1"/>
    </xf>
    <xf numFmtId="0" fontId="22" fillId="0" borderId="45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0" fillId="27" borderId="45" xfId="0" applyFont="1" applyFill="1" applyBorder="1" applyAlignment="1">
      <alignment horizontal="right" vertical="top" wrapText="1"/>
    </xf>
    <xf numFmtId="0" fontId="0" fillId="27" borderId="29" xfId="0" applyFont="1" applyFill="1" applyBorder="1" applyAlignment="1">
      <alignment horizontal="right" vertical="top" wrapText="1"/>
    </xf>
    <xf numFmtId="0" fontId="0" fillId="27" borderId="18" xfId="0" applyFont="1" applyFill="1" applyBorder="1" applyAlignment="1">
      <alignment horizontal="right" vertical="top" wrapText="1"/>
    </xf>
    <xf numFmtId="0" fontId="0" fillId="0" borderId="45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22" fillId="25" borderId="45" xfId="0" applyFont="1" applyFill="1" applyBorder="1" applyAlignment="1">
      <alignment horizontal="right" vertical="top" wrapText="1"/>
    </xf>
    <xf numFmtId="0" fontId="22" fillId="25" borderId="29" xfId="0" applyFont="1" applyFill="1" applyBorder="1" applyAlignment="1">
      <alignment horizontal="right" vertical="top" wrapText="1"/>
    </xf>
    <xf numFmtId="0" fontId="0" fillId="0" borderId="72" xfId="0" applyFont="1" applyBorder="1" applyAlignment="1">
      <alignment horizontal="right" vertical="top" wrapText="1"/>
    </xf>
    <xf numFmtId="0" fontId="0" fillId="0" borderId="73" xfId="0" applyFont="1" applyBorder="1" applyAlignment="1">
      <alignment horizontal="right" vertical="top" wrapText="1"/>
    </xf>
    <xf numFmtId="0" fontId="0" fillId="0" borderId="61" xfId="0" applyFont="1" applyBorder="1" applyAlignment="1">
      <alignment horizontal="right" vertical="top" wrapText="1"/>
    </xf>
    <xf numFmtId="0" fontId="22" fillId="24" borderId="46" xfId="0" applyFont="1" applyFill="1" applyBorder="1" applyAlignment="1">
      <alignment horizontal="right" wrapText="1"/>
    </xf>
    <xf numFmtId="0" fontId="22" fillId="24" borderId="44" xfId="0" applyFont="1" applyFill="1" applyBorder="1" applyAlignment="1">
      <alignment horizontal="right" wrapText="1"/>
    </xf>
    <xf numFmtId="0" fontId="22" fillId="24" borderId="43" xfId="0" applyFont="1" applyFill="1" applyBorder="1" applyAlignment="1">
      <alignment horizontal="right" wrapText="1"/>
    </xf>
    <xf numFmtId="0" fontId="44" fillId="0" borderId="51" xfId="1592" applyFont="1" applyFill="1" applyBorder="1" applyAlignment="1" applyProtection="1">
      <alignment horizontal="center" vertical="center" wrapText="1"/>
      <protection hidden="1"/>
    </xf>
    <xf numFmtId="0" fontId="44" fillId="0" borderId="15" xfId="1592" applyFont="1" applyFill="1" applyBorder="1" applyAlignment="1" applyProtection="1">
      <alignment horizontal="center" vertical="center" wrapText="1"/>
      <protection hidden="1"/>
    </xf>
    <xf numFmtId="0" fontId="0" fillId="24" borderId="72" xfId="0" applyFont="1" applyFill="1" applyBorder="1" applyAlignment="1">
      <alignment horizontal="right" vertical="top" wrapText="1"/>
    </xf>
    <xf numFmtId="0" fontId="0" fillId="24" borderId="73" xfId="0" applyFont="1" applyFill="1" applyBorder="1" applyAlignment="1">
      <alignment horizontal="right" vertical="top" wrapText="1"/>
    </xf>
    <xf numFmtId="0" fontId="0" fillId="24" borderId="61" xfId="0" applyFont="1" applyFill="1" applyBorder="1" applyAlignment="1">
      <alignment horizontal="right" vertical="top" wrapText="1"/>
    </xf>
    <xf numFmtId="0" fontId="44" fillId="0" borderId="52" xfId="1592" applyFont="1" applyFill="1" applyBorder="1" applyAlignment="1" applyProtection="1">
      <alignment horizontal="center" vertical="center" wrapText="1"/>
      <protection hidden="1"/>
    </xf>
    <xf numFmtId="0" fontId="42" fillId="0" borderId="2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26" fillId="0" borderId="45" xfId="1592" applyFont="1" applyFill="1" applyBorder="1" applyAlignment="1" applyProtection="1">
      <alignment horizontal="center" vertical="center" wrapText="1"/>
      <protection hidden="1"/>
    </xf>
    <xf numFmtId="0" fontId="26" fillId="0" borderId="29" xfId="1592" applyFont="1" applyFill="1" applyBorder="1" applyAlignment="1" applyProtection="1">
      <alignment horizontal="center" vertical="center" wrapText="1"/>
      <protection hidden="1"/>
    </xf>
    <xf numFmtId="0" fontId="26" fillId="0" borderId="55" xfId="1592" applyFont="1" applyFill="1" applyBorder="1" applyAlignment="1" applyProtection="1">
      <alignment horizontal="center" vertical="center" wrapText="1"/>
      <protection hidden="1"/>
    </xf>
    <xf numFmtId="0" fontId="26" fillId="0" borderId="46" xfId="1592" applyFont="1" applyFill="1" applyBorder="1" applyAlignment="1" applyProtection="1">
      <alignment horizontal="center" vertical="center" wrapText="1"/>
      <protection hidden="1"/>
    </xf>
    <xf numFmtId="0" fontId="76" fillId="0" borderId="43" xfId="1523" applyFont="1" applyBorder="1" applyAlignment="1">
      <alignment horizontal="center"/>
      <protection/>
    </xf>
    <xf numFmtId="0" fontId="26" fillId="0" borderId="72" xfId="1592" applyFont="1" applyFill="1" applyBorder="1" applyAlignment="1" applyProtection="1">
      <alignment horizontal="center" vertical="center" wrapText="1"/>
      <protection hidden="1"/>
    </xf>
    <xf numFmtId="0" fontId="76" fillId="0" borderId="61" xfId="1523" applyFont="1" applyBorder="1" applyAlignment="1">
      <alignment horizontal="center"/>
      <protection/>
    </xf>
    <xf numFmtId="0" fontId="25" fillId="0" borderId="45" xfId="1592" applyFont="1" applyFill="1" applyBorder="1" applyAlignment="1" applyProtection="1">
      <alignment horizontal="center" vertical="center" wrapText="1"/>
      <protection hidden="1"/>
    </xf>
    <xf numFmtId="0" fontId="25" fillId="0" borderId="29" xfId="1592" applyFont="1" applyFill="1" applyBorder="1" applyAlignment="1" applyProtection="1">
      <alignment horizontal="center" vertical="center" wrapText="1"/>
      <protection hidden="1"/>
    </xf>
    <xf numFmtId="0" fontId="25" fillId="0" borderId="55" xfId="1592" applyFont="1" applyFill="1" applyBorder="1" applyAlignment="1" applyProtection="1">
      <alignment horizontal="center" vertical="center" wrapText="1"/>
      <protection hidden="1"/>
    </xf>
    <xf numFmtId="0" fontId="26" fillId="0" borderId="74" xfId="1592" applyFont="1" applyFill="1" applyBorder="1" applyAlignment="1" applyProtection="1">
      <alignment horizontal="center" wrapText="1"/>
      <protection hidden="1"/>
    </xf>
    <xf numFmtId="0" fontId="26" fillId="0" borderId="75" xfId="1592" applyFont="1" applyFill="1" applyBorder="1" applyAlignment="1" applyProtection="1">
      <alignment horizontal="center" wrapText="1"/>
      <protection hidden="1"/>
    </xf>
    <xf numFmtId="0" fontId="26" fillId="0" borderId="76" xfId="1592" applyFont="1" applyFill="1" applyBorder="1" applyAlignment="1" applyProtection="1">
      <alignment horizontal="center" wrapText="1"/>
      <protection hidden="1"/>
    </xf>
    <xf numFmtId="0" fontId="27" fillId="0" borderId="45" xfId="1592" applyFont="1" applyFill="1" applyBorder="1" applyAlignment="1" applyProtection="1">
      <alignment horizontal="center" vertical="center" wrapText="1"/>
      <protection hidden="1"/>
    </xf>
    <xf numFmtId="0" fontId="61" fillId="0" borderId="29" xfId="1523" applyBorder="1">
      <alignment/>
      <protection/>
    </xf>
    <xf numFmtId="0" fontId="61" fillId="0" borderId="55" xfId="1523" applyBorder="1">
      <alignment/>
      <protection/>
    </xf>
    <xf numFmtId="0" fontId="26" fillId="0" borderId="41" xfId="1592" applyFont="1" applyFill="1" applyBorder="1" applyAlignment="1" applyProtection="1">
      <alignment horizontal="center" wrapText="1"/>
      <protection hidden="1"/>
    </xf>
    <xf numFmtId="0" fontId="26" fillId="0" borderId="32" xfId="1592" applyFont="1" applyFill="1" applyBorder="1" applyAlignment="1" applyProtection="1">
      <alignment horizontal="center" wrapText="1"/>
      <protection hidden="1"/>
    </xf>
    <xf numFmtId="0" fontId="26" fillId="0" borderId="70" xfId="1592" applyFont="1" applyFill="1" applyBorder="1" applyAlignment="1" applyProtection="1">
      <alignment horizontal="center" wrapText="1"/>
      <protection hidden="1"/>
    </xf>
    <xf numFmtId="0" fontId="25" fillId="0" borderId="20" xfId="1592" applyFont="1" applyFill="1" applyBorder="1" applyAlignment="1" applyProtection="1">
      <alignment horizontal="center" vertical="center" wrapText="1"/>
      <protection hidden="1"/>
    </xf>
    <xf numFmtId="0" fontId="25" fillId="0" borderId="30" xfId="1592" applyFont="1" applyFill="1" applyBorder="1" applyAlignment="1" applyProtection="1">
      <alignment horizontal="center" vertical="center" wrapText="1"/>
      <protection hidden="1"/>
    </xf>
    <xf numFmtId="0" fontId="25" fillId="0" borderId="23" xfId="1592" applyFont="1" applyFill="1" applyBorder="1" applyAlignment="1" applyProtection="1">
      <alignment horizontal="center" vertical="center" wrapText="1"/>
      <protection hidden="1"/>
    </xf>
    <xf numFmtId="0" fontId="26" fillId="0" borderId="52" xfId="1592" applyFont="1" applyFill="1" applyBorder="1" applyAlignment="1" applyProtection="1">
      <alignment horizontal="left" wrapText="1"/>
      <protection hidden="1"/>
    </xf>
    <xf numFmtId="0" fontId="26" fillId="0" borderId="51" xfId="1592" applyFont="1" applyFill="1" applyBorder="1" applyAlignment="1" applyProtection="1">
      <alignment horizontal="left" wrapText="1"/>
      <protection hidden="1"/>
    </xf>
    <xf numFmtId="0" fontId="26" fillId="0" borderId="15" xfId="1592" applyFont="1" applyFill="1" applyBorder="1" applyAlignment="1" applyProtection="1">
      <alignment horizontal="left" wrapText="1"/>
      <protection hidden="1"/>
    </xf>
    <xf numFmtId="0" fontId="26" fillId="0" borderId="25" xfId="1592" applyFont="1" applyFill="1" applyBorder="1" applyAlignment="1" applyProtection="1">
      <alignment horizontal="center" vertical="center" wrapText="1"/>
      <protection hidden="1"/>
    </xf>
    <xf numFmtId="0" fontId="26" fillId="0" borderId="26" xfId="1592" applyFont="1" applyFill="1" applyBorder="1" applyAlignment="1" applyProtection="1">
      <alignment horizontal="center" vertical="center" wrapText="1"/>
      <protection hidden="1"/>
    </xf>
    <xf numFmtId="0" fontId="26" fillId="0" borderId="27" xfId="1592" applyFont="1" applyFill="1" applyBorder="1" applyAlignment="1" applyProtection="1">
      <alignment horizontal="center" vertical="center" wrapText="1"/>
      <protection hidden="1"/>
    </xf>
    <xf numFmtId="0" fontId="26" fillId="0" borderId="52" xfId="1592" applyFont="1" applyFill="1" applyBorder="1" applyAlignment="1" applyProtection="1">
      <alignment horizontal="center" vertical="center" wrapText="1"/>
      <protection hidden="1"/>
    </xf>
    <xf numFmtId="0" fontId="26" fillId="0" borderId="51" xfId="1592" applyFont="1" applyFill="1" applyBorder="1" applyAlignment="1" applyProtection="1">
      <alignment horizontal="center" vertical="center" wrapText="1"/>
      <protection hidden="1"/>
    </xf>
    <xf numFmtId="0" fontId="26" fillId="0" borderId="15" xfId="1592" applyFont="1" applyFill="1" applyBorder="1" applyAlignment="1" applyProtection="1">
      <alignment horizontal="center" vertical="center" wrapText="1"/>
      <protection hidden="1"/>
    </xf>
    <xf numFmtId="0" fontId="63" fillId="0" borderId="32" xfId="1523" applyFont="1" applyBorder="1" applyAlignment="1">
      <alignment horizontal="center"/>
      <protection/>
    </xf>
    <xf numFmtId="0" fontId="63" fillId="0" borderId="70" xfId="1523" applyFont="1" applyBorder="1" applyAlignment="1">
      <alignment horizontal="center"/>
      <protection/>
    </xf>
    <xf numFmtId="0" fontId="0" fillId="0" borderId="14" xfId="0" applyFont="1" applyBorder="1" applyAlignment="1">
      <alignment horizontal="right" vertical="top" wrapText="1"/>
    </xf>
    <xf numFmtId="0" fontId="0" fillId="0" borderId="36" xfId="0" applyFont="1" applyBorder="1" applyAlignment="1">
      <alignment horizontal="right" vertical="top" wrapText="1"/>
    </xf>
    <xf numFmtId="0" fontId="0" fillId="0" borderId="37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right" vertical="top" wrapText="1"/>
    </xf>
    <xf numFmtId="0" fontId="42" fillId="0" borderId="52" xfId="0" applyFont="1" applyBorder="1" applyAlignment="1">
      <alignment horizontal="left"/>
    </xf>
    <xf numFmtId="0" fontId="42" fillId="0" borderId="51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0" fillId="26" borderId="72" xfId="0" applyFont="1" applyFill="1" applyBorder="1" applyAlignment="1">
      <alignment horizontal="right" vertical="top" wrapText="1"/>
    </xf>
    <xf numFmtId="0" fontId="0" fillId="26" borderId="73" xfId="0" applyFont="1" applyFill="1" applyBorder="1" applyAlignment="1">
      <alignment horizontal="right" vertical="top" wrapText="1"/>
    </xf>
    <xf numFmtId="0" fontId="0" fillId="26" borderId="61" xfId="0" applyFont="1" applyFill="1" applyBorder="1" applyAlignment="1">
      <alignment horizontal="right" vertical="top" wrapText="1"/>
    </xf>
    <xf numFmtId="0" fontId="0" fillId="0" borderId="41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42" xfId="0" applyFont="1" applyBorder="1" applyAlignment="1">
      <alignment horizontal="right" vertical="top" wrapText="1"/>
    </xf>
    <xf numFmtId="0" fontId="0" fillId="25" borderId="72" xfId="0" applyFont="1" applyFill="1" applyBorder="1" applyAlignment="1">
      <alignment horizontal="right" vertical="top" wrapText="1"/>
    </xf>
    <xf numFmtId="0" fontId="0" fillId="25" borderId="73" xfId="0" applyFont="1" applyFill="1" applyBorder="1" applyAlignment="1">
      <alignment horizontal="right" vertical="top" wrapText="1"/>
    </xf>
    <xf numFmtId="0" fontId="0" fillId="25" borderId="61" xfId="0" applyFont="1" applyFill="1" applyBorder="1" applyAlignment="1">
      <alignment horizontal="right" vertical="top" wrapText="1"/>
    </xf>
    <xf numFmtId="0" fontId="22" fillId="0" borderId="52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14" fontId="0" fillId="0" borderId="52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48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right" vertical="top" wrapText="1"/>
    </xf>
    <xf numFmtId="14" fontId="0" fillId="0" borderId="0" xfId="0" applyNumberForma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67" fillId="0" borderId="22" xfId="0" applyFont="1" applyBorder="1" applyAlignment="1">
      <alignment horizontal="center"/>
    </xf>
  </cellXfs>
  <cellStyles count="2215">
    <cellStyle name="Normal" xfId="0"/>
    <cellStyle name="20% - Акцент1" xfId="15"/>
    <cellStyle name="20% - Акцент1 2 2" xfId="16"/>
    <cellStyle name="20% - Акцент1 2 2 2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 5 2" xfId="23"/>
    <cellStyle name="20% - Акцент1 2 6" xfId="24"/>
    <cellStyle name="20% - Акцент1 2 6 2" xfId="25"/>
    <cellStyle name="20% - Акцент1 2 7" xfId="26"/>
    <cellStyle name="20% - Акцент1 2 7 2" xfId="27"/>
    <cellStyle name="20% - Акцент1 3 2" xfId="28"/>
    <cellStyle name="20% - Акцент1 3 2 2" xfId="29"/>
    <cellStyle name="20% - Акцент1 3 3" xfId="30"/>
    <cellStyle name="20% - Акцент1 3 3 2" xfId="31"/>
    <cellStyle name="20% - Акцент1 3 4" xfId="32"/>
    <cellStyle name="20% - Акцент1 3 4 2" xfId="33"/>
    <cellStyle name="20% - Акцент1 3 5" xfId="34"/>
    <cellStyle name="20% - Акцент1 3 5 2" xfId="35"/>
    <cellStyle name="20% - Акцент1 3 6" xfId="36"/>
    <cellStyle name="20% - Акцент1 3 6 2" xfId="37"/>
    <cellStyle name="20% - Акцент1 3 7" xfId="38"/>
    <cellStyle name="20% - Акцент1 3 7 2" xfId="39"/>
    <cellStyle name="20% - Акцент1 4 2" xfId="40"/>
    <cellStyle name="20% - Акцент1 4 2 2" xfId="41"/>
    <cellStyle name="20% - Акцент1 4 3" xfId="42"/>
    <cellStyle name="20% - Акцент1 4 3 2" xfId="43"/>
    <cellStyle name="20% - Акцент1 4 4" xfId="44"/>
    <cellStyle name="20% - Акцент1 4 4 2" xfId="45"/>
    <cellStyle name="20% - Акцент1 4 5" xfId="46"/>
    <cellStyle name="20% - Акцент1 4 5 2" xfId="47"/>
    <cellStyle name="20% - Акцент1 4 6" xfId="48"/>
    <cellStyle name="20% - Акцент1 4 6 2" xfId="49"/>
    <cellStyle name="20% - Акцент1 4 7" xfId="50"/>
    <cellStyle name="20% - Акцент1 4 7 2" xfId="51"/>
    <cellStyle name="20% - Акцент1 5 2" xfId="52"/>
    <cellStyle name="20% - Акцент1 5 2 2" xfId="53"/>
    <cellStyle name="20% - Акцент1 5 3" xfId="54"/>
    <cellStyle name="20% - Акцент1 5 3 2" xfId="55"/>
    <cellStyle name="20% - Акцент1 5 4" xfId="56"/>
    <cellStyle name="20% - Акцент1 5 4 2" xfId="57"/>
    <cellStyle name="20% - Акцент1 5 5" xfId="58"/>
    <cellStyle name="20% - Акцент1 5 5 2" xfId="59"/>
    <cellStyle name="20% - Акцент1 5 6" xfId="60"/>
    <cellStyle name="20% - Акцент1 5 6 2" xfId="61"/>
    <cellStyle name="20% - Акцент1 5 7" xfId="62"/>
    <cellStyle name="20% - Акцент1 5 7 2" xfId="63"/>
    <cellStyle name="20% - Акцент1 6 2" xfId="64"/>
    <cellStyle name="20% - Акцент1 6 2 2" xfId="65"/>
    <cellStyle name="20% - Акцент1 6 3" xfId="66"/>
    <cellStyle name="20% - Акцент1 6 3 2" xfId="67"/>
    <cellStyle name="20% - Акцент1 6 4" xfId="68"/>
    <cellStyle name="20% - Акцент1 6 4 2" xfId="69"/>
    <cellStyle name="20% - Акцент1 6 5" xfId="70"/>
    <cellStyle name="20% - Акцент1 6 5 2" xfId="71"/>
    <cellStyle name="20% - Акцент1 6 6" xfId="72"/>
    <cellStyle name="20% - Акцент1 6 6 2" xfId="73"/>
    <cellStyle name="20% - Акцент1 6 7" xfId="74"/>
    <cellStyle name="20% - Акцент1 6 7 2" xfId="75"/>
    <cellStyle name="20% - Акцент2" xfId="76"/>
    <cellStyle name="20% - Акцент2 2 2" xfId="77"/>
    <cellStyle name="20% - Акцент2 2 2 2" xfId="78"/>
    <cellStyle name="20% - Акцент2 2 3" xfId="79"/>
    <cellStyle name="20% - Акцент2 2 3 2" xfId="80"/>
    <cellStyle name="20% - Акцент2 2 4" xfId="81"/>
    <cellStyle name="20% - Акцент2 2 4 2" xfId="82"/>
    <cellStyle name="20% - Акцент2 2 5" xfId="83"/>
    <cellStyle name="20% - Акцент2 2 5 2" xfId="84"/>
    <cellStyle name="20% - Акцент2 2 6" xfId="85"/>
    <cellStyle name="20% - Акцент2 2 6 2" xfId="86"/>
    <cellStyle name="20% - Акцент2 2 7" xfId="87"/>
    <cellStyle name="20% - Акцент2 2 7 2" xfId="88"/>
    <cellStyle name="20% - Акцент2 3 2" xfId="89"/>
    <cellStyle name="20% - Акцент2 3 2 2" xfId="90"/>
    <cellStyle name="20% - Акцент2 3 3" xfId="91"/>
    <cellStyle name="20% - Акцент2 3 3 2" xfId="92"/>
    <cellStyle name="20% - Акцент2 3 4" xfId="93"/>
    <cellStyle name="20% - Акцент2 3 4 2" xfId="94"/>
    <cellStyle name="20% - Акцент2 3 5" xfId="95"/>
    <cellStyle name="20% - Акцент2 3 5 2" xfId="96"/>
    <cellStyle name="20% - Акцент2 3 6" xfId="97"/>
    <cellStyle name="20% - Акцент2 3 6 2" xfId="98"/>
    <cellStyle name="20% - Акцент2 3 7" xfId="99"/>
    <cellStyle name="20% - Акцент2 3 7 2" xfId="100"/>
    <cellStyle name="20% - Акцент2 4 2" xfId="101"/>
    <cellStyle name="20% - Акцент2 4 2 2" xfId="102"/>
    <cellStyle name="20% - Акцент2 4 3" xfId="103"/>
    <cellStyle name="20% - Акцент2 4 3 2" xfId="104"/>
    <cellStyle name="20% - Акцент2 4 4" xfId="105"/>
    <cellStyle name="20% - Акцент2 4 4 2" xfId="106"/>
    <cellStyle name="20% - Акцент2 4 5" xfId="107"/>
    <cellStyle name="20% - Акцент2 4 5 2" xfId="108"/>
    <cellStyle name="20% - Акцент2 4 6" xfId="109"/>
    <cellStyle name="20% - Акцент2 4 6 2" xfId="110"/>
    <cellStyle name="20% - Акцент2 4 7" xfId="111"/>
    <cellStyle name="20% - Акцент2 4 7 2" xfId="112"/>
    <cellStyle name="20% - Акцент2 5 2" xfId="113"/>
    <cellStyle name="20% - Акцент2 5 2 2" xfId="114"/>
    <cellStyle name="20% - Акцент2 5 3" xfId="115"/>
    <cellStyle name="20% - Акцент2 5 3 2" xfId="116"/>
    <cellStyle name="20% - Акцент2 5 4" xfId="117"/>
    <cellStyle name="20% - Акцент2 5 4 2" xfId="118"/>
    <cellStyle name="20% - Акцент2 5 5" xfId="119"/>
    <cellStyle name="20% - Акцент2 5 5 2" xfId="120"/>
    <cellStyle name="20% - Акцент2 5 6" xfId="121"/>
    <cellStyle name="20% - Акцент2 5 6 2" xfId="122"/>
    <cellStyle name="20% - Акцент2 5 7" xfId="123"/>
    <cellStyle name="20% - Акцент2 5 7 2" xfId="124"/>
    <cellStyle name="20% - Акцент2 6 2" xfId="125"/>
    <cellStyle name="20% - Акцент2 6 2 2" xfId="126"/>
    <cellStyle name="20% - Акцент2 6 3" xfId="127"/>
    <cellStyle name="20% - Акцент2 6 3 2" xfId="128"/>
    <cellStyle name="20% - Акцент2 6 4" xfId="129"/>
    <cellStyle name="20% - Акцент2 6 4 2" xfId="130"/>
    <cellStyle name="20% - Акцент2 6 5" xfId="131"/>
    <cellStyle name="20% - Акцент2 6 5 2" xfId="132"/>
    <cellStyle name="20% - Акцент2 6 6" xfId="133"/>
    <cellStyle name="20% - Акцент2 6 6 2" xfId="134"/>
    <cellStyle name="20% - Акцент2 6 7" xfId="135"/>
    <cellStyle name="20% - Акцент2 6 7 2" xfId="136"/>
    <cellStyle name="20% - Акцент3" xfId="137"/>
    <cellStyle name="20% - Акцент3 2 2" xfId="138"/>
    <cellStyle name="20% - Акцент3 2 2 2" xfId="139"/>
    <cellStyle name="20% - Акцент3 2 3" xfId="140"/>
    <cellStyle name="20% - Акцент3 2 3 2" xfId="141"/>
    <cellStyle name="20% - Акцент3 2 4" xfId="142"/>
    <cellStyle name="20% - Акцент3 2 4 2" xfId="143"/>
    <cellStyle name="20% - Акцент3 2 5" xfId="144"/>
    <cellStyle name="20% - Акцент3 2 5 2" xfId="145"/>
    <cellStyle name="20% - Акцент3 2 6" xfId="146"/>
    <cellStyle name="20% - Акцент3 2 6 2" xfId="147"/>
    <cellStyle name="20% - Акцент3 2 7" xfId="148"/>
    <cellStyle name="20% - Акцент3 2 7 2" xfId="149"/>
    <cellStyle name="20% - Акцент3 3 2" xfId="150"/>
    <cellStyle name="20% - Акцент3 3 2 2" xfId="151"/>
    <cellStyle name="20% - Акцент3 3 3" xfId="152"/>
    <cellStyle name="20% - Акцент3 3 3 2" xfId="153"/>
    <cellStyle name="20% - Акцент3 3 4" xfId="154"/>
    <cellStyle name="20% - Акцент3 3 4 2" xfId="155"/>
    <cellStyle name="20% - Акцент3 3 5" xfId="156"/>
    <cellStyle name="20% - Акцент3 3 5 2" xfId="157"/>
    <cellStyle name="20% - Акцент3 3 6" xfId="158"/>
    <cellStyle name="20% - Акцент3 3 6 2" xfId="159"/>
    <cellStyle name="20% - Акцент3 3 7" xfId="160"/>
    <cellStyle name="20% - Акцент3 3 7 2" xfId="161"/>
    <cellStyle name="20% - Акцент3 4 2" xfId="162"/>
    <cellStyle name="20% - Акцент3 4 2 2" xfId="163"/>
    <cellStyle name="20% - Акцент3 4 3" xfId="164"/>
    <cellStyle name="20% - Акцент3 4 3 2" xfId="165"/>
    <cellStyle name="20% - Акцент3 4 4" xfId="166"/>
    <cellStyle name="20% - Акцент3 4 4 2" xfId="167"/>
    <cellStyle name="20% - Акцент3 4 5" xfId="168"/>
    <cellStyle name="20% - Акцент3 4 5 2" xfId="169"/>
    <cellStyle name="20% - Акцент3 4 6" xfId="170"/>
    <cellStyle name="20% - Акцент3 4 6 2" xfId="171"/>
    <cellStyle name="20% - Акцент3 4 7" xfId="172"/>
    <cellStyle name="20% - Акцент3 4 7 2" xfId="173"/>
    <cellStyle name="20% - Акцент3 5 2" xfId="174"/>
    <cellStyle name="20% - Акцент3 5 2 2" xfId="175"/>
    <cellStyle name="20% - Акцент3 5 3" xfId="176"/>
    <cellStyle name="20% - Акцент3 5 3 2" xfId="177"/>
    <cellStyle name="20% - Акцент3 5 4" xfId="178"/>
    <cellStyle name="20% - Акцент3 5 4 2" xfId="179"/>
    <cellStyle name="20% - Акцент3 5 5" xfId="180"/>
    <cellStyle name="20% - Акцент3 5 5 2" xfId="181"/>
    <cellStyle name="20% - Акцент3 5 6" xfId="182"/>
    <cellStyle name="20% - Акцент3 5 6 2" xfId="183"/>
    <cellStyle name="20% - Акцент3 5 7" xfId="184"/>
    <cellStyle name="20% - Акцент3 5 7 2" xfId="185"/>
    <cellStyle name="20% - Акцент3 6 2" xfId="186"/>
    <cellStyle name="20% - Акцент3 6 2 2" xfId="187"/>
    <cellStyle name="20% - Акцент3 6 3" xfId="188"/>
    <cellStyle name="20% - Акцент3 6 3 2" xfId="189"/>
    <cellStyle name="20% - Акцент3 6 4" xfId="190"/>
    <cellStyle name="20% - Акцент3 6 4 2" xfId="191"/>
    <cellStyle name="20% - Акцент3 6 5" xfId="192"/>
    <cellStyle name="20% - Акцент3 6 5 2" xfId="193"/>
    <cellStyle name="20% - Акцент3 6 6" xfId="194"/>
    <cellStyle name="20% - Акцент3 6 6 2" xfId="195"/>
    <cellStyle name="20% - Акцент3 6 7" xfId="196"/>
    <cellStyle name="20% - Акцент3 6 7 2" xfId="197"/>
    <cellStyle name="20% - Акцент4" xfId="198"/>
    <cellStyle name="20% - Акцент4 2 2" xfId="199"/>
    <cellStyle name="20% - Акцент4 2 2 2" xfId="200"/>
    <cellStyle name="20% - Акцент4 2 3" xfId="201"/>
    <cellStyle name="20% - Акцент4 2 3 2" xfId="202"/>
    <cellStyle name="20% - Акцент4 2 4" xfId="203"/>
    <cellStyle name="20% - Акцент4 2 4 2" xfId="204"/>
    <cellStyle name="20% - Акцент4 2 5" xfId="205"/>
    <cellStyle name="20% - Акцент4 2 5 2" xfId="206"/>
    <cellStyle name="20% - Акцент4 2 6" xfId="207"/>
    <cellStyle name="20% - Акцент4 2 6 2" xfId="208"/>
    <cellStyle name="20% - Акцент4 2 7" xfId="209"/>
    <cellStyle name="20% - Акцент4 2 7 2" xfId="210"/>
    <cellStyle name="20% - Акцент4 3 2" xfId="211"/>
    <cellStyle name="20% - Акцент4 3 2 2" xfId="212"/>
    <cellStyle name="20% - Акцент4 3 3" xfId="213"/>
    <cellStyle name="20% - Акцент4 3 3 2" xfId="214"/>
    <cellStyle name="20% - Акцент4 3 4" xfId="215"/>
    <cellStyle name="20% - Акцент4 3 4 2" xfId="216"/>
    <cellStyle name="20% - Акцент4 3 5" xfId="217"/>
    <cellStyle name="20% - Акцент4 3 5 2" xfId="218"/>
    <cellStyle name="20% - Акцент4 3 6" xfId="219"/>
    <cellStyle name="20% - Акцент4 3 6 2" xfId="220"/>
    <cellStyle name="20% - Акцент4 3 7" xfId="221"/>
    <cellStyle name="20% - Акцент4 3 7 2" xfId="222"/>
    <cellStyle name="20% - Акцент4 4 2" xfId="223"/>
    <cellStyle name="20% - Акцент4 4 2 2" xfId="224"/>
    <cellStyle name="20% - Акцент4 4 3" xfId="225"/>
    <cellStyle name="20% - Акцент4 4 3 2" xfId="226"/>
    <cellStyle name="20% - Акцент4 4 4" xfId="227"/>
    <cellStyle name="20% - Акцент4 4 4 2" xfId="228"/>
    <cellStyle name="20% - Акцент4 4 5" xfId="229"/>
    <cellStyle name="20% - Акцент4 4 5 2" xfId="230"/>
    <cellStyle name="20% - Акцент4 4 6" xfId="231"/>
    <cellStyle name="20% - Акцент4 4 6 2" xfId="232"/>
    <cellStyle name="20% - Акцент4 4 7" xfId="233"/>
    <cellStyle name="20% - Акцент4 4 7 2" xfId="234"/>
    <cellStyle name="20% - Акцент4 5 2" xfId="235"/>
    <cellStyle name="20% - Акцент4 5 2 2" xfId="236"/>
    <cellStyle name="20% - Акцент4 5 3" xfId="237"/>
    <cellStyle name="20% - Акцент4 5 3 2" xfId="238"/>
    <cellStyle name="20% - Акцент4 5 4" xfId="239"/>
    <cellStyle name="20% - Акцент4 5 4 2" xfId="240"/>
    <cellStyle name="20% - Акцент4 5 5" xfId="241"/>
    <cellStyle name="20% - Акцент4 5 5 2" xfId="242"/>
    <cellStyle name="20% - Акцент4 5 6" xfId="243"/>
    <cellStyle name="20% - Акцент4 5 6 2" xfId="244"/>
    <cellStyle name="20% - Акцент4 5 7" xfId="245"/>
    <cellStyle name="20% - Акцент4 5 7 2" xfId="246"/>
    <cellStyle name="20% - Акцент4 6 2" xfId="247"/>
    <cellStyle name="20% - Акцент4 6 2 2" xfId="248"/>
    <cellStyle name="20% - Акцент4 6 3" xfId="249"/>
    <cellStyle name="20% - Акцент4 6 3 2" xfId="250"/>
    <cellStyle name="20% - Акцент4 6 4" xfId="251"/>
    <cellStyle name="20% - Акцент4 6 4 2" xfId="252"/>
    <cellStyle name="20% - Акцент4 6 5" xfId="253"/>
    <cellStyle name="20% - Акцент4 6 5 2" xfId="254"/>
    <cellStyle name="20% - Акцент4 6 6" xfId="255"/>
    <cellStyle name="20% - Акцент4 6 6 2" xfId="256"/>
    <cellStyle name="20% - Акцент4 6 7" xfId="257"/>
    <cellStyle name="20% - Акцент4 6 7 2" xfId="258"/>
    <cellStyle name="20% - Акцент5" xfId="259"/>
    <cellStyle name="20% - Акцент5 2 2" xfId="260"/>
    <cellStyle name="20% - Акцент5 2 2 2" xfId="261"/>
    <cellStyle name="20% - Акцент5 2 3" xfId="262"/>
    <cellStyle name="20% - Акцент5 2 3 2" xfId="263"/>
    <cellStyle name="20% - Акцент5 2 4" xfId="264"/>
    <cellStyle name="20% - Акцент5 2 4 2" xfId="265"/>
    <cellStyle name="20% - Акцент5 2 5" xfId="266"/>
    <cellStyle name="20% - Акцент5 2 5 2" xfId="267"/>
    <cellStyle name="20% - Акцент5 2 6" xfId="268"/>
    <cellStyle name="20% - Акцент5 2 6 2" xfId="269"/>
    <cellStyle name="20% - Акцент5 2 7" xfId="270"/>
    <cellStyle name="20% - Акцент5 2 7 2" xfId="271"/>
    <cellStyle name="20% - Акцент5 3 2" xfId="272"/>
    <cellStyle name="20% - Акцент5 3 2 2" xfId="273"/>
    <cellStyle name="20% - Акцент5 3 3" xfId="274"/>
    <cellStyle name="20% - Акцент5 3 3 2" xfId="275"/>
    <cellStyle name="20% - Акцент5 3 4" xfId="276"/>
    <cellStyle name="20% - Акцент5 3 4 2" xfId="277"/>
    <cellStyle name="20% - Акцент5 3 5" xfId="278"/>
    <cellStyle name="20% - Акцент5 3 5 2" xfId="279"/>
    <cellStyle name="20% - Акцент5 3 6" xfId="280"/>
    <cellStyle name="20% - Акцент5 3 6 2" xfId="281"/>
    <cellStyle name="20% - Акцент5 3 7" xfId="282"/>
    <cellStyle name="20% - Акцент5 3 7 2" xfId="283"/>
    <cellStyle name="20% - Акцент5 4 2" xfId="284"/>
    <cellStyle name="20% - Акцент5 4 2 2" xfId="285"/>
    <cellStyle name="20% - Акцент5 4 3" xfId="286"/>
    <cellStyle name="20% - Акцент5 4 3 2" xfId="287"/>
    <cellStyle name="20% - Акцент5 4 4" xfId="288"/>
    <cellStyle name="20% - Акцент5 4 4 2" xfId="289"/>
    <cellStyle name="20% - Акцент5 4 5" xfId="290"/>
    <cellStyle name="20% - Акцент5 4 5 2" xfId="291"/>
    <cellStyle name="20% - Акцент5 4 6" xfId="292"/>
    <cellStyle name="20% - Акцент5 4 6 2" xfId="293"/>
    <cellStyle name="20% - Акцент5 4 7" xfId="294"/>
    <cellStyle name="20% - Акцент5 4 7 2" xfId="295"/>
    <cellStyle name="20% - Акцент5 5 2" xfId="296"/>
    <cellStyle name="20% - Акцент5 5 2 2" xfId="297"/>
    <cellStyle name="20% - Акцент5 5 3" xfId="298"/>
    <cellStyle name="20% - Акцент5 5 3 2" xfId="299"/>
    <cellStyle name="20% - Акцент5 5 4" xfId="300"/>
    <cellStyle name="20% - Акцент5 5 4 2" xfId="301"/>
    <cellStyle name="20% - Акцент5 5 5" xfId="302"/>
    <cellStyle name="20% - Акцент5 5 5 2" xfId="303"/>
    <cellStyle name="20% - Акцент5 5 6" xfId="304"/>
    <cellStyle name="20% - Акцент5 5 6 2" xfId="305"/>
    <cellStyle name="20% - Акцент5 5 7" xfId="306"/>
    <cellStyle name="20% - Акцент5 5 7 2" xfId="307"/>
    <cellStyle name="20% - Акцент5 6 2" xfId="308"/>
    <cellStyle name="20% - Акцент5 6 2 2" xfId="309"/>
    <cellStyle name="20% - Акцент5 6 3" xfId="310"/>
    <cellStyle name="20% - Акцент5 6 3 2" xfId="311"/>
    <cellStyle name="20% - Акцент5 6 4" xfId="312"/>
    <cellStyle name="20% - Акцент5 6 4 2" xfId="313"/>
    <cellStyle name="20% - Акцент5 6 5" xfId="314"/>
    <cellStyle name="20% - Акцент5 6 5 2" xfId="315"/>
    <cellStyle name="20% - Акцент5 6 6" xfId="316"/>
    <cellStyle name="20% - Акцент5 6 6 2" xfId="317"/>
    <cellStyle name="20% - Акцент5 6 7" xfId="318"/>
    <cellStyle name="20% - Акцент5 6 7 2" xfId="319"/>
    <cellStyle name="20% - Акцент6" xfId="320"/>
    <cellStyle name="20% - Акцент6 2 2" xfId="321"/>
    <cellStyle name="20% - Акцент6 2 2 2" xfId="322"/>
    <cellStyle name="20% - Акцент6 2 3" xfId="323"/>
    <cellStyle name="20% - Акцент6 2 3 2" xfId="324"/>
    <cellStyle name="20% - Акцент6 2 4" xfId="325"/>
    <cellStyle name="20% - Акцент6 2 4 2" xfId="326"/>
    <cellStyle name="20% - Акцент6 2 5" xfId="327"/>
    <cellStyle name="20% - Акцент6 2 5 2" xfId="328"/>
    <cellStyle name="20% - Акцент6 2 6" xfId="329"/>
    <cellStyle name="20% - Акцент6 2 6 2" xfId="330"/>
    <cellStyle name="20% - Акцент6 2 7" xfId="331"/>
    <cellStyle name="20% - Акцент6 2 7 2" xfId="332"/>
    <cellStyle name="20% - Акцент6 3 2" xfId="333"/>
    <cellStyle name="20% - Акцент6 3 2 2" xfId="334"/>
    <cellStyle name="20% - Акцент6 3 3" xfId="335"/>
    <cellStyle name="20% - Акцент6 3 3 2" xfId="336"/>
    <cellStyle name="20% - Акцент6 3 4" xfId="337"/>
    <cellStyle name="20% - Акцент6 3 4 2" xfId="338"/>
    <cellStyle name="20% - Акцент6 3 5" xfId="339"/>
    <cellStyle name="20% - Акцент6 3 5 2" xfId="340"/>
    <cellStyle name="20% - Акцент6 3 6" xfId="341"/>
    <cellStyle name="20% - Акцент6 3 6 2" xfId="342"/>
    <cellStyle name="20% - Акцент6 3 7" xfId="343"/>
    <cellStyle name="20% - Акцент6 3 7 2" xfId="344"/>
    <cellStyle name="20% - Акцент6 4 2" xfId="345"/>
    <cellStyle name="20% - Акцент6 4 2 2" xfId="346"/>
    <cellStyle name="20% - Акцент6 4 3" xfId="347"/>
    <cellStyle name="20% - Акцент6 4 3 2" xfId="348"/>
    <cellStyle name="20% - Акцент6 4 4" xfId="349"/>
    <cellStyle name="20% - Акцент6 4 4 2" xfId="350"/>
    <cellStyle name="20% - Акцент6 4 5" xfId="351"/>
    <cellStyle name="20% - Акцент6 4 5 2" xfId="352"/>
    <cellStyle name="20% - Акцент6 4 6" xfId="353"/>
    <cellStyle name="20% - Акцент6 4 6 2" xfId="354"/>
    <cellStyle name="20% - Акцент6 4 7" xfId="355"/>
    <cellStyle name="20% - Акцент6 4 7 2" xfId="356"/>
    <cellStyle name="20% - Акцент6 5 2" xfId="357"/>
    <cellStyle name="20% - Акцент6 5 2 2" xfId="358"/>
    <cellStyle name="20% - Акцент6 5 3" xfId="359"/>
    <cellStyle name="20% - Акцент6 5 3 2" xfId="360"/>
    <cellStyle name="20% - Акцент6 5 4" xfId="361"/>
    <cellStyle name="20% - Акцент6 5 4 2" xfId="362"/>
    <cellStyle name="20% - Акцент6 5 5" xfId="363"/>
    <cellStyle name="20% - Акцент6 5 5 2" xfId="364"/>
    <cellStyle name="20% - Акцент6 5 6" xfId="365"/>
    <cellStyle name="20% - Акцент6 5 6 2" xfId="366"/>
    <cellStyle name="20% - Акцент6 5 7" xfId="367"/>
    <cellStyle name="20% - Акцент6 5 7 2" xfId="368"/>
    <cellStyle name="20% - Акцент6 6 2" xfId="369"/>
    <cellStyle name="20% - Акцент6 6 2 2" xfId="370"/>
    <cellStyle name="20% - Акцент6 6 3" xfId="371"/>
    <cellStyle name="20% - Акцент6 6 3 2" xfId="372"/>
    <cellStyle name="20% - Акцент6 6 4" xfId="373"/>
    <cellStyle name="20% - Акцент6 6 4 2" xfId="374"/>
    <cellStyle name="20% - Акцент6 6 5" xfId="375"/>
    <cellStyle name="20% - Акцент6 6 5 2" xfId="376"/>
    <cellStyle name="20% - Акцент6 6 6" xfId="377"/>
    <cellStyle name="20% - Акцент6 6 6 2" xfId="378"/>
    <cellStyle name="20% - Акцент6 6 7" xfId="379"/>
    <cellStyle name="20% - Акцент6 6 7 2" xfId="380"/>
    <cellStyle name="40% - Акцент1" xfId="381"/>
    <cellStyle name="40% - Акцент1 2 2" xfId="382"/>
    <cellStyle name="40% - Акцент1 2 2 2" xfId="383"/>
    <cellStyle name="40% - Акцент1 2 3" xfId="384"/>
    <cellStyle name="40% - Акцент1 2 3 2" xfId="385"/>
    <cellStyle name="40% - Акцент1 2 4" xfId="386"/>
    <cellStyle name="40% - Акцент1 2 4 2" xfId="387"/>
    <cellStyle name="40% - Акцент1 2 5" xfId="388"/>
    <cellStyle name="40% - Акцент1 2 5 2" xfId="389"/>
    <cellStyle name="40% - Акцент1 2 6" xfId="390"/>
    <cellStyle name="40% - Акцент1 2 6 2" xfId="391"/>
    <cellStyle name="40% - Акцент1 2 7" xfId="392"/>
    <cellStyle name="40% - Акцент1 2 7 2" xfId="393"/>
    <cellStyle name="40% - Акцент1 3 2" xfId="394"/>
    <cellStyle name="40% - Акцент1 3 2 2" xfId="395"/>
    <cellStyle name="40% - Акцент1 3 3" xfId="396"/>
    <cellStyle name="40% - Акцент1 3 3 2" xfId="397"/>
    <cellStyle name="40% - Акцент1 3 4" xfId="398"/>
    <cellStyle name="40% - Акцент1 3 4 2" xfId="399"/>
    <cellStyle name="40% - Акцент1 3 5" xfId="400"/>
    <cellStyle name="40% - Акцент1 3 5 2" xfId="401"/>
    <cellStyle name="40% - Акцент1 3 6" xfId="402"/>
    <cellStyle name="40% - Акцент1 3 6 2" xfId="403"/>
    <cellStyle name="40% - Акцент1 3 7" xfId="404"/>
    <cellStyle name="40% - Акцент1 3 7 2" xfId="405"/>
    <cellStyle name="40% - Акцент1 4 2" xfId="406"/>
    <cellStyle name="40% - Акцент1 4 2 2" xfId="407"/>
    <cellStyle name="40% - Акцент1 4 3" xfId="408"/>
    <cellStyle name="40% - Акцент1 4 3 2" xfId="409"/>
    <cellStyle name="40% - Акцент1 4 4" xfId="410"/>
    <cellStyle name="40% - Акцент1 4 4 2" xfId="411"/>
    <cellStyle name="40% - Акцент1 4 5" xfId="412"/>
    <cellStyle name="40% - Акцент1 4 5 2" xfId="413"/>
    <cellStyle name="40% - Акцент1 4 6" xfId="414"/>
    <cellStyle name="40% - Акцент1 4 6 2" xfId="415"/>
    <cellStyle name="40% - Акцент1 4 7" xfId="416"/>
    <cellStyle name="40% - Акцент1 4 7 2" xfId="417"/>
    <cellStyle name="40% - Акцент1 5 2" xfId="418"/>
    <cellStyle name="40% - Акцент1 5 2 2" xfId="419"/>
    <cellStyle name="40% - Акцент1 5 3" xfId="420"/>
    <cellStyle name="40% - Акцент1 5 3 2" xfId="421"/>
    <cellStyle name="40% - Акцент1 5 4" xfId="422"/>
    <cellStyle name="40% - Акцент1 5 4 2" xfId="423"/>
    <cellStyle name="40% - Акцент1 5 5" xfId="424"/>
    <cellStyle name="40% - Акцент1 5 5 2" xfId="425"/>
    <cellStyle name="40% - Акцент1 5 6" xfId="426"/>
    <cellStyle name="40% - Акцент1 5 6 2" xfId="427"/>
    <cellStyle name="40% - Акцент1 5 7" xfId="428"/>
    <cellStyle name="40% - Акцент1 5 7 2" xfId="429"/>
    <cellStyle name="40% - Акцент1 6 2" xfId="430"/>
    <cellStyle name="40% - Акцент1 6 2 2" xfId="431"/>
    <cellStyle name="40% - Акцент1 6 3" xfId="432"/>
    <cellStyle name="40% - Акцент1 6 3 2" xfId="433"/>
    <cellStyle name="40% - Акцент1 6 4" xfId="434"/>
    <cellStyle name="40% - Акцент1 6 4 2" xfId="435"/>
    <cellStyle name="40% - Акцент1 6 5" xfId="436"/>
    <cellStyle name="40% - Акцент1 6 5 2" xfId="437"/>
    <cellStyle name="40% - Акцент1 6 6" xfId="438"/>
    <cellStyle name="40% - Акцент1 6 6 2" xfId="439"/>
    <cellStyle name="40% - Акцент1 6 7" xfId="440"/>
    <cellStyle name="40% - Акцент1 6 7 2" xfId="441"/>
    <cellStyle name="40% - Акцент2" xfId="442"/>
    <cellStyle name="40% - Акцент2 2 2" xfId="443"/>
    <cellStyle name="40% - Акцент2 2 2 2" xfId="444"/>
    <cellStyle name="40% - Акцент2 2 3" xfId="445"/>
    <cellStyle name="40% - Акцент2 2 3 2" xfId="446"/>
    <cellStyle name="40% - Акцент2 2 4" xfId="447"/>
    <cellStyle name="40% - Акцент2 2 4 2" xfId="448"/>
    <cellStyle name="40% - Акцент2 2 5" xfId="449"/>
    <cellStyle name="40% - Акцент2 2 5 2" xfId="450"/>
    <cellStyle name="40% - Акцент2 2 6" xfId="451"/>
    <cellStyle name="40% - Акцент2 2 6 2" xfId="452"/>
    <cellStyle name="40% - Акцент2 2 7" xfId="453"/>
    <cellStyle name="40% - Акцент2 2 7 2" xfId="454"/>
    <cellStyle name="40% - Акцент2 3 2" xfId="455"/>
    <cellStyle name="40% - Акцент2 3 2 2" xfId="456"/>
    <cellStyle name="40% - Акцент2 3 3" xfId="457"/>
    <cellStyle name="40% - Акцент2 3 3 2" xfId="458"/>
    <cellStyle name="40% - Акцент2 3 4" xfId="459"/>
    <cellStyle name="40% - Акцент2 3 4 2" xfId="460"/>
    <cellStyle name="40% - Акцент2 3 5" xfId="461"/>
    <cellStyle name="40% - Акцент2 3 5 2" xfId="462"/>
    <cellStyle name="40% - Акцент2 3 6" xfId="463"/>
    <cellStyle name="40% - Акцент2 3 6 2" xfId="464"/>
    <cellStyle name="40% - Акцент2 3 7" xfId="465"/>
    <cellStyle name="40% - Акцент2 3 7 2" xfId="466"/>
    <cellStyle name="40% - Акцент2 4 2" xfId="467"/>
    <cellStyle name="40% - Акцент2 4 2 2" xfId="468"/>
    <cellStyle name="40% - Акцент2 4 3" xfId="469"/>
    <cellStyle name="40% - Акцент2 4 3 2" xfId="470"/>
    <cellStyle name="40% - Акцент2 4 4" xfId="471"/>
    <cellStyle name="40% - Акцент2 4 4 2" xfId="472"/>
    <cellStyle name="40% - Акцент2 4 5" xfId="473"/>
    <cellStyle name="40% - Акцент2 4 5 2" xfId="474"/>
    <cellStyle name="40% - Акцент2 4 6" xfId="475"/>
    <cellStyle name="40% - Акцент2 4 6 2" xfId="476"/>
    <cellStyle name="40% - Акцент2 4 7" xfId="477"/>
    <cellStyle name="40% - Акцент2 4 7 2" xfId="478"/>
    <cellStyle name="40% - Акцент2 5 2" xfId="479"/>
    <cellStyle name="40% - Акцент2 5 2 2" xfId="480"/>
    <cellStyle name="40% - Акцент2 5 3" xfId="481"/>
    <cellStyle name="40% - Акцент2 5 3 2" xfId="482"/>
    <cellStyle name="40% - Акцент2 5 4" xfId="483"/>
    <cellStyle name="40% - Акцент2 5 4 2" xfId="484"/>
    <cellStyle name="40% - Акцент2 5 5" xfId="485"/>
    <cellStyle name="40% - Акцент2 5 5 2" xfId="486"/>
    <cellStyle name="40% - Акцент2 5 6" xfId="487"/>
    <cellStyle name="40% - Акцент2 5 6 2" xfId="488"/>
    <cellStyle name="40% - Акцент2 5 7" xfId="489"/>
    <cellStyle name="40% - Акцент2 5 7 2" xfId="490"/>
    <cellStyle name="40% - Акцент2 6 2" xfId="491"/>
    <cellStyle name="40% - Акцент2 6 2 2" xfId="492"/>
    <cellStyle name="40% - Акцент2 6 3" xfId="493"/>
    <cellStyle name="40% - Акцент2 6 3 2" xfId="494"/>
    <cellStyle name="40% - Акцент2 6 4" xfId="495"/>
    <cellStyle name="40% - Акцент2 6 4 2" xfId="496"/>
    <cellStyle name="40% - Акцент2 6 5" xfId="497"/>
    <cellStyle name="40% - Акцент2 6 5 2" xfId="498"/>
    <cellStyle name="40% - Акцент2 6 6" xfId="499"/>
    <cellStyle name="40% - Акцент2 6 6 2" xfId="500"/>
    <cellStyle name="40% - Акцент2 6 7" xfId="501"/>
    <cellStyle name="40% - Акцент2 6 7 2" xfId="502"/>
    <cellStyle name="40% - Акцент3" xfId="503"/>
    <cellStyle name="40% - Акцент3 2 2" xfId="504"/>
    <cellStyle name="40% - Акцент3 2 2 2" xfId="505"/>
    <cellStyle name="40% - Акцент3 2 3" xfId="506"/>
    <cellStyle name="40% - Акцент3 2 3 2" xfId="507"/>
    <cellStyle name="40% - Акцент3 2 4" xfId="508"/>
    <cellStyle name="40% - Акцент3 2 4 2" xfId="509"/>
    <cellStyle name="40% - Акцент3 2 5" xfId="510"/>
    <cellStyle name="40% - Акцент3 2 5 2" xfId="511"/>
    <cellStyle name="40% - Акцент3 2 6" xfId="512"/>
    <cellStyle name="40% - Акцент3 2 6 2" xfId="513"/>
    <cellStyle name="40% - Акцент3 2 7" xfId="514"/>
    <cellStyle name="40% - Акцент3 2 7 2" xfId="515"/>
    <cellStyle name="40% - Акцент3 3 2" xfId="516"/>
    <cellStyle name="40% - Акцент3 3 2 2" xfId="517"/>
    <cellStyle name="40% - Акцент3 3 3" xfId="518"/>
    <cellStyle name="40% - Акцент3 3 3 2" xfId="519"/>
    <cellStyle name="40% - Акцент3 3 4" xfId="520"/>
    <cellStyle name="40% - Акцент3 3 4 2" xfId="521"/>
    <cellStyle name="40% - Акцент3 3 5" xfId="522"/>
    <cellStyle name="40% - Акцент3 3 5 2" xfId="523"/>
    <cellStyle name="40% - Акцент3 3 6" xfId="524"/>
    <cellStyle name="40% - Акцент3 3 6 2" xfId="525"/>
    <cellStyle name="40% - Акцент3 3 7" xfId="526"/>
    <cellStyle name="40% - Акцент3 3 7 2" xfId="527"/>
    <cellStyle name="40% - Акцент3 4 2" xfId="528"/>
    <cellStyle name="40% - Акцент3 4 2 2" xfId="529"/>
    <cellStyle name="40% - Акцент3 4 3" xfId="530"/>
    <cellStyle name="40% - Акцент3 4 3 2" xfId="531"/>
    <cellStyle name="40% - Акцент3 4 4" xfId="532"/>
    <cellStyle name="40% - Акцент3 4 4 2" xfId="533"/>
    <cellStyle name="40% - Акцент3 4 5" xfId="534"/>
    <cellStyle name="40% - Акцент3 4 5 2" xfId="535"/>
    <cellStyle name="40% - Акцент3 4 6" xfId="536"/>
    <cellStyle name="40% - Акцент3 4 6 2" xfId="537"/>
    <cellStyle name="40% - Акцент3 4 7" xfId="538"/>
    <cellStyle name="40% - Акцент3 4 7 2" xfId="539"/>
    <cellStyle name="40% - Акцент3 5 2" xfId="540"/>
    <cellStyle name="40% - Акцент3 5 2 2" xfId="541"/>
    <cellStyle name="40% - Акцент3 5 3" xfId="542"/>
    <cellStyle name="40% - Акцент3 5 3 2" xfId="543"/>
    <cellStyle name="40% - Акцент3 5 4" xfId="544"/>
    <cellStyle name="40% - Акцент3 5 4 2" xfId="545"/>
    <cellStyle name="40% - Акцент3 5 5" xfId="546"/>
    <cellStyle name="40% - Акцент3 5 5 2" xfId="547"/>
    <cellStyle name="40% - Акцент3 5 6" xfId="548"/>
    <cellStyle name="40% - Акцент3 5 6 2" xfId="549"/>
    <cellStyle name="40% - Акцент3 5 7" xfId="550"/>
    <cellStyle name="40% - Акцент3 5 7 2" xfId="551"/>
    <cellStyle name="40% - Акцент3 6 2" xfId="552"/>
    <cellStyle name="40% - Акцент3 6 2 2" xfId="553"/>
    <cellStyle name="40% - Акцент3 6 3" xfId="554"/>
    <cellStyle name="40% - Акцент3 6 3 2" xfId="555"/>
    <cellStyle name="40% - Акцент3 6 4" xfId="556"/>
    <cellStyle name="40% - Акцент3 6 4 2" xfId="557"/>
    <cellStyle name="40% - Акцент3 6 5" xfId="558"/>
    <cellStyle name="40% - Акцент3 6 5 2" xfId="559"/>
    <cellStyle name="40% - Акцент3 6 6" xfId="560"/>
    <cellStyle name="40% - Акцент3 6 6 2" xfId="561"/>
    <cellStyle name="40% - Акцент3 6 7" xfId="562"/>
    <cellStyle name="40% - Акцент3 6 7 2" xfId="563"/>
    <cellStyle name="40% - Акцент4" xfId="564"/>
    <cellStyle name="40% - Акцент4 2 2" xfId="565"/>
    <cellStyle name="40% - Акцент4 2 2 2" xfId="566"/>
    <cellStyle name="40% - Акцент4 2 3" xfId="567"/>
    <cellStyle name="40% - Акцент4 2 3 2" xfId="568"/>
    <cellStyle name="40% - Акцент4 2 4" xfId="569"/>
    <cellStyle name="40% - Акцент4 2 4 2" xfId="570"/>
    <cellStyle name="40% - Акцент4 2 5" xfId="571"/>
    <cellStyle name="40% - Акцент4 2 5 2" xfId="572"/>
    <cellStyle name="40% - Акцент4 2 6" xfId="573"/>
    <cellStyle name="40% - Акцент4 2 6 2" xfId="574"/>
    <cellStyle name="40% - Акцент4 2 7" xfId="575"/>
    <cellStyle name="40% - Акцент4 2 7 2" xfId="576"/>
    <cellStyle name="40% - Акцент4 3 2" xfId="577"/>
    <cellStyle name="40% - Акцент4 3 2 2" xfId="578"/>
    <cellStyle name="40% - Акцент4 3 3" xfId="579"/>
    <cellStyle name="40% - Акцент4 3 3 2" xfId="580"/>
    <cellStyle name="40% - Акцент4 3 4" xfId="581"/>
    <cellStyle name="40% - Акцент4 3 4 2" xfId="582"/>
    <cellStyle name="40% - Акцент4 3 5" xfId="583"/>
    <cellStyle name="40% - Акцент4 3 5 2" xfId="584"/>
    <cellStyle name="40% - Акцент4 3 6" xfId="585"/>
    <cellStyle name="40% - Акцент4 3 6 2" xfId="586"/>
    <cellStyle name="40% - Акцент4 3 7" xfId="587"/>
    <cellStyle name="40% - Акцент4 3 7 2" xfId="588"/>
    <cellStyle name="40% - Акцент4 4 2" xfId="589"/>
    <cellStyle name="40% - Акцент4 4 2 2" xfId="590"/>
    <cellStyle name="40% - Акцент4 4 3" xfId="591"/>
    <cellStyle name="40% - Акцент4 4 3 2" xfId="592"/>
    <cellStyle name="40% - Акцент4 4 4" xfId="593"/>
    <cellStyle name="40% - Акцент4 4 4 2" xfId="594"/>
    <cellStyle name="40% - Акцент4 4 5" xfId="595"/>
    <cellStyle name="40% - Акцент4 4 5 2" xfId="596"/>
    <cellStyle name="40% - Акцент4 4 6" xfId="597"/>
    <cellStyle name="40% - Акцент4 4 6 2" xfId="598"/>
    <cellStyle name="40% - Акцент4 4 7" xfId="599"/>
    <cellStyle name="40% - Акцент4 4 7 2" xfId="600"/>
    <cellStyle name="40% - Акцент4 5 2" xfId="601"/>
    <cellStyle name="40% - Акцент4 5 2 2" xfId="602"/>
    <cellStyle name="40% - Акцент4 5 3" xfId="603"/>
    <cellStyle name="40% - Акцент4 5 3 2" xfId="604"/>
    <cellStyle name="40% - Акцент4 5 4" xfId="605"/>
    <cellStyle name="40% - Акцент4 5 4 2" xfId="606"/>
    <cellStyle name="40% - Акцент4 5 5" xfId="607"/>
    <cellStyle name="40% - Акцент4 5 5 2" xfId="608"/>
    <cellStyle name="40% - Акцент4 5 6" xfId="609"/>
    <cellStyle name="40% - Акцент4 5 6 2" xfId="610"/>
    <cellStyle name="40% - Акцент4 5 7" xfId="611"/>
    <cellStyle name="40% - Акцент4 5 7 2" xfId="612"/>
    <cellStyle name="40% - Акцент4 6 2" xfId="613"/>
    <cellStyle name="40% - Акцент4 6 2 2" xfId="614"/>
    <cellStyle name="40% - Акцент4 6 3" xfId="615"/>
    <cellStyle name="40% - Акцент4 6 3 2" xfId="616"/>
    <cellStyle name="40% - Акцент4 6 4" xfId="617"/>
    <cellStyle name="40% - Акцент4 6 4 2" xfId="618"/>
    <cellStyle name="40% - Акцент4 6 5" xfId="619"/>
    <cellStyle name="40% - Акцент4 6 5 2" xfId="620"/>
    <cellStyle name="40% - Акцент4 6 6" xfId="621"/>
    <cellStyle name="40% - Акцент4 6 6 2" xfId="622"/>
    <cellStyle name="40% - Акцент4 6 7" xfId="623"/>
    <cellStyle name="40% - Акцент4 6 7 2" xfId="624"/>
    <cellStyle name="40% - Акцент5" xfId="625"/>
    <cellStyle name="40% - Акцент5 2 2" xfId="626"/>
    <cellStyle name="40% - Акцент5 2 2 2" xfId="627"/>
    <cellStyle name="40% - Акцент5 2 3" xfId="628"/>
    <cellStyle name="40% - Акцент5 2 3 2" xfId="629"/>
    <cellStyle name="40% - Акцент5 2 4" xfId="630"/>
    <cellStyle name="40% - Акцент5 2 4 2" xfId="631"/>
    <cellStyle name="40% - Акцент5 2 5" xfId="632"/>
    <cellStyle name="40% - Акцент5 2 5 2" xfId="633"/>
    <cellStyle name="40% - Акцент5 2 6" xfId="634"/>
    <cellStyle name="40% - Акцент5 2 6 2" xfId="635"/>
    <cellStyle name="40% - Акцент5 2 7" xfId="636"/>
    <cellStyle name="40% - Акцент5 2 7 2" xfId="637"/>
    <cellStyle name="40% - Акцент5 3 2" xfId="638"/>
    <cellStyle name="40% - Акцент5 3 2 2" xfId="639"/>
    <cellStyle name="40% - Акцент5 3 3" xfId="640"/>
    <cellStyle name="40% - Акцент5 3 3 2" xfId="641"/>
    <cellStyle name="40% - Акцент5 3 4" xfId="642"/>
    <cellStyle name="40% - Акцент5 3 4 2" xfId="643"/>
    <cellStyle name="40% - Акцент5 3 5" xfId="644"/>
    <cellStyle name="40% - Акцент5 3 5 2" xfId="645"/>
    <cellStyle name="40% - Акцент5 3 6" xfId="646"/>
    <cellStyle name="40% - Акцент5 3 6 2" xfId="647"/>
    <cellStyle name="40% - Акцент5 3 7" xfId="648"/>
    <cellStyle name="40% - Акцент5 3 7 2" xfId="649"/>
    <cellStyle name="40% - Акцент5 4 2" xfId="650"/>
    <cellStyle name="40% - Акцент5 4 2 2" xfId="651"/>
    <cellStyle name="40% - Акцент5 4 3" xfId="652"/>
    <cellStyle name="40% - Акцент5 4 3 2" xfId="653"/>
    <cellStyle name="40% - Акцент5 4 4" xfId="654"/>
    <cellStyle name="40% - Акцент5 4 4 2" xfId="655"/>
    <cellStyle name="40% - Акцент5 4 5" xfId="656"/>
    <cellStyle name="40% - Акцент5 4 5 2" xfId="657"/>
    <cellStyle name="40% - Акцент5 4 6" xfId="658"/>
    <cellStyle name="40% - Акцент5 4 6 2" xfId="659"/>
    <cellStyle name="40% - Акцент5 4 7" xfId="660"/>
    <cellStyle name="40% - Акцент5 4 7 2" xfId="661"/>
    <cellStyle name="40% - Акцент5 5 2" xfId="662"/>
    <cellStyle name="40% - Акцент5 5 2 2" xfId="663"/>
    <cellStyle name="40% - Акцент5 5 3" xfId="664"/>
    <cellStyle name="40% - Акцент5 5 3 2" xfId="665"/>
    <cellStyle name="40% - Акцент5 5 4" xfId="666"/>
    <cellStyle name="40% - Акцент5 5 4 2" xfId="667"/>
    <cellStyle name="40% - Акцент5 5 5" xfId="668"/>
    <cellStyle name="40% - Акцент5 5 5 2" xfId="669"/>
    <cellStyle name="40% - Акцент5 5 6" xfId="670"/>
    <cellStyle name="40% - Акцент5 5 6 2" xfId="671"/>
    <cellStyle name="40% - Акцент5 5 7" xfId="672"/>
    <cellStyle name="40% - Акцент5 5 7 2" xfId="673"/>
    <cellStyle name="40% - Акцент5 6 2" xfId="674"/>
    <cellStyle name="40% - Акцент5 6 2 2" xfId="675"/>
    <cellStyle name="40% - Акцент5 6 3" xfId="676"/>
    <cellStyle name="40% - Акцент5 6 3 2" xfId="677"/>
    <cellStyle name="40% - Акцент5 6 4" xfId="678"/>
    <cellStyle name="40% - Акцент5 6 4 2" xfId="679"/>
    <cellStyle name="40% - Акцент5 6 5" xfId="680"/>
    <cellStyle name="40% - Акцент5 6 5 2" xfId="681"/>
    <cellStyle name="40% - Акцент5 6 6" xfId="682"/>
    <cellStyle name="40% - Акцент5 6 6 2" xfId="683"/>
    <cellStyle name="40% - Акцент5 6 7" xfId="684"/>
    <cellStyle name="40% - Акцент5 6 7 2" xfId="685"/>
    <cellStyle name="40% - Акцент6" xfId="686"/>
    <cellStyle name="40% - Акцент6 2 2" xfId="687"/>
    <cellStyle name="40% - Акцент6 2 2 2" xfId="688"/>
    <cellStyle name="40% - Акцент6 2 3" xfId="689"/>
    <cellStyle name="40% - Акцент6 2 3 2" xfId="690"/>
    <cellStyle name="40% - Акцент6 2 4" xfId="691"/>
    <cellStyle name="40% - Акцент6 2 4 2" xfId="692"/>
    <cellStyle name="40% - Акцент6 2 5" xfId="693"/>
    <cellStyle name="40% - Акцент6 2 5 2" xfId="694"/>
    <cellStyle name="40% - Акцент6 2 6" xfId="695"/>
    <cellStyle name="40% - Акцент6 2 6 2" xfId="696"/>
    <cellStyle name="40% - Акцент6 2 7" xfId="697"/>
    <cellStyle name="40% - Акцент6 2 7 2" xfId="698"/>
    <cellStyle name="40% - Акцент6 3 2" xfId="699"/>
    <cellStyle name="40% - Акцент6 3 2 2" xfId="700"/>
    <cellStyle name="40% - Акцент6 3 3" xfId="701"/>
    <cellStyle name="40% - Акцент6 3 3 2" xfId="702"/>
    <cellStyle name="40% - Акцент6 3 4" xfId="703"/>
    <cellStyle name="40% - Акцент6 3 4 2" xfId="704"/>
    <cellStyle name="40% - Акцент6 3 5" xfId="705"/>
    <cellStyle name="40% - Акцент6 3 5 2" xfId="706"/>
    <cellStyle name="40% - Акцент6 3 6" xfId="707"/>
    <cellStyle name="40% - Акцент6 3 6 2" xfId="708"/>
    <cellStyle name="40% - Акцент6 3 7" xfId="709"/>
    <cellStyle name="40% - Акцент6 3 7 2" xfId="710"/>
    <cellStyle name="40% - Акцент6 4 2" xfId="711"/>
    <cellStyle name="40% - Акцент6 4 2 2" xfId="712"/>
    <cellStyle name="40% - Акцент6 4 3" xfId="713"/>
    <cellStyle name="40% - Акцент6 4 3 2" xfId="714"/>
    <cellStyle name="40% - Акцент6 4 4" xfId="715"/>
    <cellStyle name="40% - Акцент6 4 4 2" xfId="716"/>
    <cellStyle name="40% - Акцент6 4 5" xfId="717"/>
    <cellStyle name="40% - Акцент6 4 5 2" xfId="718"/>
    <cellStyle name="40% - Акцент6 4 6" xfId="719"/>
    <cellStyle name="40% - Акцент6 4 6 2" xfId="720"/>
    <cellStyle name="40% - Акцент6 4 7" xfId="721"/>
    <cellStyle name="40% - Акцент6 4 7 2" xfId="722"/>
    <cellStyle name="40% - Акцент6 5 2" xfId="723"/>
    <cellStyle name="40% - Акцент6 5 2 2" xfId="724"/>
    <cellStyle name="40% - Акцент6 5 3" xfId="725"/>
    <cellStyle name="40% - Акцент6 5 3 2" xfId="726"/>
    <cellStyle name="40% - Акцент6 5 4" xfId="727"/>
    <cellStyle name="40% - Акцент6 5 4 2" xfId="728"/>
    <cellStyle name="40% - Акцент6 5 5" xfId="729"/>
    <cellStyle name="40% - Акцент6 5 5 2" xfId="730"/>
    <cellStyle name="40% - Акцент6 5 6" xfId="731"/>
    <cellStyle name="40% - Акцент6 5 6 2" xfId="732"/>
    <cellStyle name="40% - Акцент6 5 7" xfId="733"/>
    <cellStyle name="40% - Акцент6 5 7 2" xfId="734"/>
    <cellStyle name="40% - Акцент6 6 2" xfId="735"/>
    <cellStyle name="40% - Акцент6 6 2 2" xfId="736"/>
    <cellStyle name="40% - Акцент6 6 3" xfId="737"/>
    <cellStyle name="40% - Акцент6 6 3 2" xfId="738"/>
    <cellStyle name="40% - Акцент6 6 4" xfId="739"/>
    <cellStyle name="40% - Акцент6 6 4 2" xfId="740"/>
    <cellStyle name="40% - Акцент6 6 5" xfId="741"/>
    <cellStyle name="40% - Акцент6 6 5 2" xfId="742"/>
    <cellStyle name="40% - Акцент6 6 6" xfId="743"/>
    <cellStyle name="40% - Акцент6 6 6 2" xfId="744"/>
    <cellStyle name="40% - Акцент6 6 7" xfId="745"/>
    <cellStyle name="40% - Акцент6 6 7 2" xfId="746"/>
    <cellStyle name="60% - Акцент1" xfId="747"/>
    <cellStyle name="60% - Акцент1 2 2" xfId="748"/>
    <cellStyle name="60% - Акцент1 2 3" xfId="749"/>
    <cellStyle name="60% - Акцент1 2 4" xfId="750"/>
    <cellStyle name="60% - Акцент1 2 5" xfId="751"/>
    <cellStyle name="60% - Акцент1 2 6" xfId="752"/>
    <cellStyle name="60% - Акцент1 2 7" xfId="753"/>
    <cellStyle name="60% - Акцент1 3 2" xfId="754"/>
    <cellStyle name="60% - Акцент1 3 3" xfId="755"/>
    <cellStyle name="60% - Акцент1 3 4" xfId="756"/>
    <cellStyle name="60% - Акцент1 3 5" xfId="757"/>
    <cellStyle name="60% - Акцент1 3 6" xfId="758"/>
    <cellStyle name="60% - Акцент1 3 7" xfId="759"/>
    <cellStyle name="60% - Акцент1 4 2" xfId="760"/>
    <cellStyle name="60% - Акцент1 4 3" xfId="761"/>
    <cellStyle name="60% - Акцент1 4 4" xfId="762"/>
    <cellStyle name="60% - Акцент1 4 5" xfId="763"/>
    <cellStyle name="60% - Акцент1 4 6" xfId="764"/>
    <cellStyle name="60% - Акцент1 4 7" xfId="765"/>
    <cellStyle name="60% - Акцент1 5 2" xfId="766"/>
    <cellStyle name="60% - Акцент1 5 3" xfId="767"/>
    <cellStyle name="60% - Акцент1 5 4" xfId="768"/>
    <cellStyle name="60% - Акцент1 5 5" xfId="769"/>
    <cellStyle name="60% - Акцент1 5 6" xfId="770"/>
    <cellStyle name="60% - Акцент1 5 7" xfId="771"/>
    <cellStyle name="60% - Акцент1 6 2" xfId="772"/>
    <cellStyle name="60% - Акцент1 6 3" xfId="773"/>
    <cellStyle name="60% - Акцент1 6 4" xfId="774"/>
    <cellStyle name="60% - Акцент1 6 5" xfId="775"/>
    <cellStyle name="60% - Акцент1 6 6" xfId="776"/>
    <cellStyle name="60% - Акцент1 6 7" xfId="777"/>
    <cellStyle name="60% - Акцент2" xfId="778"/>
    <cellStyle name="60% - Акцент2 2 2" xfId="779"/>
    <cellStyle name="60% - Акцент2 2 3" xfId="780"/>
    <cellStyle name="60% - Акцент2 2 4" xfId="781"/>
    <cellStyle name="60% - Акцент2 2 5" xfId="782"/>
    <cellStyle name="60% - Акцент2 2 6" xfId="783"/>
    <cellStyle name="60% - Акцент2 2 7" xfId="784"/>
    <cellStyle name="60% - Акцент2 3 2" xfId="785"/>
    <cellStyle name="60% - Акцент2 3 3" xfId="786"/>
    <cellStyle name="60% - Акцент2 3 4" xfId="787"/>
    <cellStyle name="60% - Акцент2 3 5" xfId="788"/>
    <cellStyle name="60% - Акцент2 3 6" xfId="789"/>
    <cellStyle name="60% - Акцент2 3 7" xfId="790"/>
    <cellStyle name="60% - Акцент2 4 2" xfId="791"/>
    <cellStyle name="60% - Акцент2 4 3" xfId="792"/>
    <cellStyle name="60% - Акцент2 4 4" xfId="793"/>
    <cellStyle name="60% - Акцент2 4 5" xfId="794"/>
    <cellStyle name="60% - Акцент2 4 6" xfId="795"/>
    <cellStyle name="60% - Акцент2 4 7" xfId="796"/>
    <cellStyle name="60% - Акцент2 5 2" xfId="797"/>
    <cellStyle name="60% - Акцент2 5 3" xfId="798"/>
    <cellStyle name="60% - Акцент2 5 4" xfId="799"/>
    <cellStyle name="60% - Акцент2 5 5" xfId="800"/>
    <cellStyle name="60% - Акцент2 5 6" xfId="801"/>
    <cellStyle name="60% - Акцент2 5 7" xfId="802"/>
    <cellStyle name="60% - Акцент2 6 2" xfId="803"/>
    <cellStyle name="60% - Акцент2 6 3" xfId="804"/>
    <cellStyle name="60% - Акцент2 6 4" xfId="805"/>
    <cellStyle name="60% - Акцент2 6 5" xfId="806"/>
    <cellStyle name="60% - Акцент2 6 6" xfId="807"/>
    <cellStyle name="60% - Акцент2 6 7" xfId="808"/>
    <cellStyle name="60% - Акцент3" xfId="809"/>
    <cellStyle name="60% - Акцент3 2 2" xfId="810"/>
    <cellStyle name="60% - Акцент3 2 3" xfId="811"/>
    <cellStyle name="60% - Акцент3 2 4" xfId="812"/>
    <cellStyle name="60% - Акцент3 2 5" xfId="813"/>
    <cellStyle name="60% - Акцент3 2 6" xfId="814"/>
    <cellStyle name="60% - Акцент3 2 7" xfId="815"/>
    <cellStyle name="60% - Акцент3 3 2" xfId="816"/>
    <cellStyle name="60% - Акцент3 3 3" xfId="817"/>
    <cellStyle name="60% - Акцент3 3 4" xfId="818"/>
    <cellStyle name="60% - Акцент3 3 5" xfId="819"/>
    <cellStyle name="60% - Акцент3 3 6" xfId="820"/>
    <cellStyle name="60% - Акцент3 3 7" xfId="821"/>
    <cellStyle name="60% - Акцент3 4 2" xfId="822"/>
    <cellStyle name="60% - Акцент3 4 3" xfId="823"/>
    <cellStyle name="60% - Акцент3 4 4" xfId="824"/>
    <cellStyle name="60% - Акцент3 4 5" xfId="825"/>
    <cellStyle name="60% - Акцент3 4 6" xfId="826"/>
    <cellStyle name="60% - Акцент3 4 7" xfId="827"/>
    <cellStyle name="60% - Акцент3 5 2" xfId="828"/>
    <cellStyle name="60% - Акцент3 5 3" xfId="829"/>
    <cellStyle name="60% - Акцент3 5 4" xfId="830"/>
    <cellStyle name="60% - Акцент3 5 5" xfId="831"/>
    <cellStyle name="60% - Акцент3 5 6" xfId="832"/>
    <cellStyle name="60% - Акцент3 5 7" xfId="833"/>
    <cellStyle name="60% - Акцент3 6 2" xfId="834"/>
    <cellStyle name="60% - Акцент3 6 3" xfId="835"/>
    <cellStyle name="60% - Акцент3 6 4" xfId="836"/>
    <cellStyle name="60% - Акцент3 6 5" xfId="837"/>
    <cellStyle name="60% - Акцент3 6 6" xfId="838"/>
    <cellStyle name="60% - Акцент3 6 7" xfId="839"/>
    <cellStyle name="60% - Акцент4" xfId="840"/>
    <cellStyle name="60% - Акцент4 2 2" xfId="841"/>
    <cellStyle name="60% - Акцент4 2 3" xfId="842"/>
    <cellStyle name="60% - Акцент4 2 4" xfId="843"/>
    <cellStyle name="60% - Акцент4 2 5" xfId="844"/>
    <cellStyle name="60% - Акцент4 2 6" xfId="845"/>
    <cellStyle name="60% - Акцент4 2 7" xfId="846"/>
    <cellStyle name="60% - Акцент4 3 2" xfId="847"/>
    <cellStyle name="60% - Акцент4 3 3" xfId="848"/>
    <cellStyle name="60% - Акцент4 3 4" xfId="849"/>
    <cellStyle name="60% - Акцент4 3 5" xfId="850"/>
    <cellStyle name="60% - Акцент4 3 6" xfId="851"/>
    <cellStyle name="60% - Акцент4 3 7" xfId="852"/>
    <cellStyle name="60% - Акцент4 4 2" xfId="853"/>
    <cellStyle name="60% - Акцент4 4 3" xfId="854"/>
    <cellStyle name="60% - Акцент4 4 4" xfId="855"/>
    <cellStyle name="60% - Акцент4 4 5" xfId="856"/>
    <cellStyle name="60% - Акцент4 4 6" xfId="857"/>
    <cellStyle name="60% - Акцент4 4 7" xfId="858"/>
    <cellStyle name="60% - Акцент4 5 2" xfId="859"/>
    <cellStyle name="60% - Акцент4 5 3" xfId="860"/>
    <cellStyle name="60% - Акцент4 5 4" xfId="861"/>
    <cellStyle name="60% - Акцент4 5 5" xfId="862"/>
    <cellStyle name="60% - Акцент4 5 6" xfId="863"/>
    <cellStyle name="60% - Акцент4 5 7" xfId="864"/>
    <cellStyle name="60% - Акцент4 6 2" xfId="865"/>
    <cellStyle name="60% - Акцент4 6 3" xfId="866"/>
    <cellStyle name="60% - Акцент4 6 4" xfId="867"/>
    <cellStyle name="60% - Акцент4 6 5" xfId="868"/>
    <cellStyle name="60% - Акцент4 6 6" xfId="869"/>
    <cellStyle name="60% - Акцент4 6 7" xfId="870"/>
    <cellStyle name="60% - Акцент5" xfId="871"/>
    <cellStyle name="60% - Акцент5 2 2" xfId="872"/>
    <cellStyle name="60% - Акцент5 2 3" xfId="873"/>
    <cellStyle name="60% - Акцент5 2 4" xfId="874"/>
    <cellStyle name="60% - Акцент5 2 5" xfId="875"/>
    <cellStyle name="60% - Акцент5 2 6" xfId="876"/>
    <cellStyle name="60% - Акцент5 2 7" xfId="877"/>
    <cellStyle name="60% - Акцент5 3 2" xfId="878"/>
    <cellStyle name="60% - Акцент5 3 3" xfId="879"/>
    <cellStyle name="60% - Акцент5 3 4" xfId="880"/>
    <cellStyle name="60% - Акцент5 3 5" xfId="881"/>
    <cellStyle name="60% - Акцент5 3 6" xfId="882"/>
    <cellStyle name="60% - Акцент5 3 7" xfId="883"/>
    <cellStyle name="60% - Акцент5 4 2" xfId="884"/>
    <cellStyle name="60% - Акцент5 4 3" xfId="885"/>
    <cellStyle name="60% - Акцент5 4 4" xfId="886"/>
    <cellStyle name="60% - Акцент5 4 5" xfId="887"/>
    <cellStyle name="60% - Акцент5 4 6" xfId="888"/>
    <cellStyle name="60% - Акцент5 4 7" xfId="889"/>
    <cellStyle name="60% - Акцент5 5 2" xfId="890"/>
    <cellStyle name="60% - Акцент5 5 3" xfId="891"/>
    <cellStyle name="60% - Акцент5 5 4" xfId="892"/>
    <cellStyle name="60% - Акцент5 5 5" xfId="893"/>
    <cellStyle name="60% - Акцент5 5 6" xfId="894"/>
    <cellStyle name="60% - Акцент5 5 7" xfId="895"/>
    <cellStyle name="60% - Акцент5 6 2" xfId="896"/>
    <cellStyle name="60% - Акцент5 6 3" xfId="897"/>
    <cellStyle name="60% - Акцент5 6 4" xfId="898"/>
    <cellStyle name="60% - Акцент5 6 5" xfId="899"/>
    <cellStyle name="60% - Акцент5 6 6" xfId="900"/>
    <cellStyle name="60% - Акцент5 6 7" xfId="901"/>
    <cellStyle name="60% - Акцент6" xfId="902"/>
    <cellStyle name="60% - Акцент6 2 2" xfId="903"/>
    <cellStyle name="60% - Акцент6 2 3" xfId="904"/>
    <cellStyle name="60% - Акцент6 2 4" xfId="905"/>
    <cellStyle name="60% - Акцент6 2 5" xfId="906"/>
    <cellStyle name="60% - Акцент6 2 6" xfId="907"/>
    <cellStyle name="60% - Акцент6 2 7" xfId="908"/>
    <cellStyle name="60% - Акцент6 3 2" xfId="909"/>
    <cellStyle name="60% - Акцент6 3 3" xfId="910"/>
    <cellStyle name="60% - Акцент6 3 4" xfId="911"/>
    <cellStyle name="60% - Акцент6 3 5" xfId="912"/>
    <cellStyle name="60% - Акцент6 3 6" xfId="913"/>
    <cellStyle name="60% - Акцент6 3 7" xfId="914"/>
    <cellStyle name="60% - Акцент6 4 2" xfId="915"/>
    <cellStyle name="60% - Акцент6 4 3" xfId="916"/>
    <cellStyle name="60% - Акцент6 4 4" xfId="917"/>
    <cellStyle name="60% - Акцент6 4 5" xfId="918"/>
    <cellStyle name="60% - Акцент6 4 6" xfId="919"/>
    <cellStyle name="60% - Акцент6 4 7" xfId="920"/>
    <cellStyle name="60% - Акцент6 5 2" xfId="921"/>
    <cellStyle name="60% - Акцент6 5 3" xfId="922"/>
    <cellStyle name="60% - Акцент6 5 4" xfId="923"/>
    <cellStyle name="60% - Акцент6 5 5" xfId="924"/>
    <cellStyle name="60% - Акцент6 5 6" xfId="925"/>
    <cellStyle name="60% - Акцент6 5 7" xfId="926"/>
    <cellStyle name="60% - Акцент6 6 2" xfId="927"/>
    <cellStyle name="60% - Акцент6 6 3" xfId="928"/>
    <cellStyle name="60% - Акцент6 6 4" xfId="929"/>
    <cellStyle name="60% - Акцент6 6 5" xfId="930"/>
    <cellStyle name="60% - Акцент6 6 6" xfId="931"/>
    <cellStyle name="60% - Акцент6 6 7" xfId="932"/>
    <cellStyle name="Comma [0]_laroux" xfId="933"/>
    <cellStyle name="Comma_DSPLIST" xfId="934"/>
    <cellStyle name="Currency [0]" xfId="935"/>
    <cellStyle name="Currency [0] 2" xfId="936"/>
    <cellStyle name="Currency [0] 3" xfId="937"/>
    <cellStyle name="Currency [0] 4" xfId="938"/>
    <cellStyle name="Currency [0]_DSPLIST" xfId="939"/>
    <cellStyle name="Currency_DSPLIST" xfId="940"/>
    <cellStyle name="Euro" xfId="941"/>
    <cellStyle name="Milliers [0]_Conversion Summary" xfId="942"/>
    <cellStyle name="Milliers_Conversion Summary" xfId="943"/>
    <cellStyle name="Monйtaire [0]_Conversion Summary" xfId="944"/>
    <cellStyle name="Monйtaire_Conversion Summary" xfId="945"/>
    <cellStyle name="Normal_Assump." xfId="946"/>
    <cellStyle name="Normal1" xfId="947"/>
    <cellStyle name="Price_Body" xfId="948"/>
    <cellStyle name="Акцент1" xfId="949"/>
    <cellStyle name="Акцент1 2 2" xfId="950"/>
    <cellStyle name="Акцент1 2 3" xfId="951"/>
    <cellStyle name="Акцент1 2 4" xfId="952"/>
    <cellStyle name="Акцент1 2 5" xfId="953"/>
    <cellStyle name="Акцент1 2 6" xfId="954"/>
    <cellStyle name="Акцент1 2 7" xfId="955"/>
    <cellStyle name="Акцент1 3 2" xfId="956"/>
    <cellStyle name="Акцент1 3 3" xfId="957"/>
    <cellStyle name="Акцент1 3 4" xfId="958"/>
    <cellStyle name="Акцент1 3 5" xfId="959"/>
    <cellStyle name="Акцент1 3 6" xfId="960"/>
    <cellStyle name="Акцент1 3 7" xfId="961"/>
    <cellStyle name="Акцент1 4 2" xfId="962"/>
    <cellStyle name="Акцент1 4 3" xfId="963"/>
    <cellStyle name="Акцент1 4 4" xfId="964"/>
    <cellStyle name="Акцент1 4 5" xfId="965"/>
    <cellStyle name="Акцент1 4 6" xfId="966"/>
    <cellStyle name="Акцент1 4 7" xfId="967"/>
    <cellStyle name="Акцент1 5 2" xfId="968"/>
    <cellStyle name="Акцент1 5 3" xfId="969"/>
    <cellStyle name="Акцент1 5 4" xfId="970"/>
    <cellStyle name="Акцент1 5 5" xfId="971"/>
    <cellStyle name="Акцент1 5 6" xfId="972"/>
    <cellStyle name="Акцент1 5 7" xfId="973"/>
    <cellStyle name="Акцент1 6 2" xfId="974"/>
    <cellStyle name="Акцент1 6 3" xfId="975"/>
    <cellStyle name="Акцент1 6 4" xfId="976"/>
    <cellStyle name="Акцент1 6 5" xfId="977"/>
    <cellStyle name="Акцент1 6 6" xfId="978"/>
    <cellStyle name="Акцент1 6 7" xfId="979"/>
    <cellStyle name="Акцент2" xfId="980"/>
    <cellStyle name="Акцент2 2 2" xfId="981"/>
    <cellStyle name="Акцент2 2 3" xfId="982"/>
    <cellStyle name="Акцент2 2 4" xfId="983"/>
    <cellStyle name="Акцент2 2 5" xfId="984"/>
    <cellStyle name="Акцент2 2 6" xfId="985"/>
    <cellStyle name="Акцент2 2 7" xfId="986"/>
    <cellStyle name="Акцент2 3 2" xfId="987"/>
    <cellStyle name="Акцент2 3 3" xfId="988"/>
    <cellStyle name="Акцент2 3 4" xfId="989"/>
    <cellStyle name="Акцент2 3 5" xfId="990"/>
    <cellStyle name="Акцент2 3 6" xfId="991"/>
    <cellStyle name="Акцент2 3 7" xfId="992"/>
    <cellStyle name="Акцент2 4 2" xfId="993"/>
    <cellStyle name="Акцент2 4 3" xfId="994"/>
    <cellStyle name="Акцент2 4 4" xfId="995"/>
    <cellStyle name="Акцент2 4 5" xfId="996"/>
    <cellStyle name="Акцент2 4 6" xfId="997"/>
    <cellStyle name="Акцент2 4 7" xfId="998"/>
    <cellStyle name="Акцент2 5 2" xfId="999"/>
    <cellStyle name="Акцент2 5 3" xfId="1000"/>
    <cellStyle name="Акцент2 5 4" xfId="1001"/>
    <cellStyle name="Акцент2 5 5" xfId="1002"/>
    <cellStyle name="Акцент2 5 6" xfId="1003"/>
    <cellStyle name="Акцент2 5 7" xfId="1004"/>
    <cellStyle name="Акцент2 6 2" xfId="1005"/>
    <cellStyle name="Акцент2 6 3" xfId="1006"/>
    <cellStyle name="Акцент2 6 4" xfId="1007"/>
    <cellStyle name="Акцент2 6 5" xfId="1008"/>
    <cellStyle name="Акцент2 6 6" xfId="1009"/>
    <cellStyle name="Акцент2 6 7" xfId="1010"/>
    <cellStyle name="Акцент3" xfId="1011"/>
    <cellStyle name="Акцент3 2 2" xfId="1012"/>
    <cellStyle name="Акцент3 2 3" xfId="1013"/>
    <cellStyle name="Акцент3 2 4" xfId="1014"/>
    <cellStyle name="Акцент3 2 5" xfId="1015"/>
    <cellStyle name="Акцент3 2 6" xfId="1016"/>
    <cellStyle name="Акцент3 2 7" xfId="1017"/>
    <cellStyle name="Акцент3 3 2" xfId="1018"/>
    <cellStyle name="Акцент3 3 3" xfId="1019"/>
    <cellStyle name="Акцент3 3 4" xfId="1020"/>
    <cellStyle name="Акцент3 3 5" xfId="1021"/>
    <cellStyle name="Акцент3 3 6" xfId="1022"/>
    <cellStyle name="Акцент3 3 7" xfId="1023"/>
    <cellStyle name="Акцент3 4 2" xfId="1024"/>
    <cellStyle name="Акцент3 4 3" xfId="1025"/>
    <cellStyle name="Акцент3 4 4" xfId="1026"/>
    <cellStyle name="Акцент3 4 5" xfId="1027"/>
    <cellStyle name="Акцент3 4 6" xfId="1028"/>
    <cellStyle name="Акцент3 4 7" xfId="1029"/>
    <cellStyle name="Акцент3 5 2" xfId="1030"/>
    <cellStyle name="Акцент3 5 3" xfId="1031"/>
    <cellStyle name="Акцент3 5 4" xfId="1032"/>
    <cellStyle name="Акцент3 5 5" xfId="1033"/>
    <cellStyle name="Акцент3 5 6" xfId="1034"/>
    <cellStyle name="Акцент3 5 7" xfId="1035"/>
    <cellStyle name="Акцент3 6 2" xfId="1036"/>
    <cellStyle name="Акцент3 6 3" xfId="1037"/>
    <cellStyle name="Акцент3 6 4" xfId="1038"/>
    <cellStyle name="Акцент3 6 5" xfId="1039"/>
    <cellStyle name="Акцент3 6 6" xfId="1040"/>
    <cellStyle name="Акцент3 6 7" xfId="1041"/>
    <cellStyle name="Акцент4" xfId="1042"/>
    <cellStyle name="Акцент4 2 2" xfId="1043"/>
    <cellStyle name="Акцент4 2 3" xfId="1044"/>
    <cellStyle name="Акцент4 2 4" xfId="1045"/>
    <cellStyle name="Акцент4 2 5" xfId="1046"/>
    <cellStyle name="Акцент4 2 6" xfId="1047"/>
    <cellStyle name="Акцент4 2 7" xfId="1048"/>
    <cellStyle name="Акцент4 3 2" xfId="1049"/>
    <cellStyle name="Акцент4 3 3" xfId="1050"/>
    <cellStyle name="Акцент4 3 4" xfId="1051"/>
    <cellStyle name="Акцент4 3 5" xfId="1052"/>
    <cellStyle name="Акцент4 3 6" xfId="1053"/>
    <cellStyle name="Акцент4 3 7" xfId="1054"/>
    <cellStyle name="Акцент4 4 2" xfId="1055"/>
    <cellStyle name="Акцент4 4 3" xfId="1056"/>
    <cellStyle name="Акцент4 4 4" xfId="1057"/>
    <cellStyle name="Акцент4 4 5" xfId="1058"/>
    <cellStyle name="Акцент4 4 6" xfId="1059"/>
    <cellStyle name="Акцент4 4 7" xfId="1060"/>
    <cellStyle name="Акцент4 5 2" xfId="1061"/>
    <cellStyle name="Акцент4 5 3" xfId="1062"/>
    <cellStyle name="Акцент4 5 4" xfId="1063"/>
    <cellStyle name="Акцент4 5 5" xfId="1064"/>
    <cellStyle name="Акцент4 5 6" xfId="1065"/>
    <cellStyle name="Акцент4 5 7" xfId="1066"/>
    <cellStyle name="Акцент4 6 2" xfId="1067"/>
    <cellStyle name="Акцент4 6 3" xfId="1068"/>
    <cellStyle name="Акцент4 6 4" xfId="1069"/>
    <cellStyle name="Акцент4 6 5" xfId="1070"/>
    <cellStyle name="Акцент4 6 6" xfId="1071"/>
    <cellStyle name="Акцент4 6 7" xfId="1072"/>
    <cellStyle name="Акцент5" xfId="1073"/>
    <cellStyle name="Акцент5 2 2" xfId="1074"/>
    <cellStyle name="Акцент5 2 3" xfId="1075"/>
    <cellStyle name="Акцент5 2 4" xfId="1076"/>
    <cellStyle name="Акцент5 2 5" xfId="1077"/>
    <cellStyle name="Акцент5 2 6" xfId="1078"/>
    <cellStyle name="Акцент5 2 7" xfId="1079"/>
    <cellStyle name="Акцент5 3 2" xfId="1080"/>
    <cellStyle name="Акцент5 3 3" xfId="1081"/>
    <cellStyle name="Акцент5 3 4" xfId="1082"/>
    <cellStyle name="Акцент5 3 5" xfId="1083"/>
    <cellStyle name="Акцент5 3 6" xfId="1084"/>
    <cellStyle name="Акцент5 3 7" xfId="1085"/>
    <cellStyle name="Акцент5 4 2" xfId="1086"/>
    <cellStyle name="Акцент5 4 3" xfId="1087"/>
    <cellStyle name="Акцент5 4 4" xfId="1088"/>
    <cellStyle name="Акцент5 4 5" xfId="1089"/>
    <cellStyle name="Акцент5 4 6" xfId="1090"/>
    <cellStyle name="Акцент5 4 7" xfId="1091"/>
    <cellStyle name="Акцент5 5 2" xfId="1092"/>
    <cellStyle name="Акцент5 5 3" xfId="1093"/>
    <cellStyle name="Акцент5 5 4" xfId="1094"/>
    <cellStyle name="Акцент5 5 5" xfId="1095"/>
    <cellStyle name="Акцент5 5 6" xfId="1096"/>
    <cellStyle name="Акцент5 5 7" xfId="1097"/>
    <cellStyle name="Акцент5 6 2" xfId="1098"/>
    <cellStyle name="Акцент5 6 3" xfId="1099"/>
    <cellStyle name="Акцент5 6 4" xfId="1100"/>
    <cellStyle name="Акцент5 6 5" xfId="1101"/>
    <cellStyle name="Акцент5 6 6" xfId="1102"/>
    <cellStyle name="Акцент5 6 7" xfId="1103"/>
    <cellStyle name="Акцент6" xfId="1104"/>
    <cellStyle name="Акцент6 2 2" xfId="1105"/>
    <cellStyle name="Акцент6 2 3" xfId="1106"/>
    <cellStyle name="Акцент6 2 4" xfId="1107"/>
    <cellStyle name="Акцент6 2 5" xfId="1108"/>
    <cellStyle name="Акцент6 2 6" xfId="1109"/>
    <cellStyle name="Акцент6 2 7" xfId="1110"/>
    <cellStyle name="Акцент6 3 2" xfId="1111"/>
    <cellStyle name="Акцент6 3 3" xfId="1112"/>
    <cellStyle name="Акцент6 3 4" xfId="1113"/>
    <cellStyle name="Акцент6 3 5" xfId="1114"/>
    <cellStyle name="Акцент6 3 6" xfId="1115"/>
    <cellStyle name="Акцент6 3 7" xfId="1116"/>
    <cellStyle name="Акцент6 4 2" xfId="1117"/>
    <cellStyle name="Акцент6 4 3" xfId="1118"/>
    <cellStyle name="Акцент6 4 4" xfId="1119"/>
    <cellStyle name="Акцент6 4 5" xfId="1120"/>
    <cellStyle name="Акцент6 4 6" xfId="1121"/>
    <cellStyle name="Акцент6 4 7" xfId="1122"/>
    <cellStyle name="Акцент6 5 2" xfId="1123"/>
    <cellStyle name="Акцент6 5 3" xfId="1124"/>
    <cellStyle name="Акцент6 5 4" xfId="1125"/>
    <cellStyle name="Акцент6 5 5" xfId="1126"/>
    <cellStyle name="Акцент6 5 6" xfId="1127"/>
    <cellStyle name="Акцент6 5 7" xfId="1128"/>
    <cellStyle name="Акцент6 6 2" xfId="1129"/>
    <cellStyle name="Акцент6 6 3" xfId="1130"/>
    <cellStyle name="Акцент6 6 4" xfId="1131"/>
    <cellStyle name="Акцент6 6 5" xfId="1132"/>
    <cellStyle name="Акцент6 6 6" xfId="1133"/>
    <cellStyle name="Акцент6 6 7" xfId="1134"/>
    <cellStyle name="Беззащитный" xfId="1135"/>
    <cellStyle name="Ввод " xfId="1136"/>
    <cellStyle name="Ввод  2 2" xfId="1137"/>
    <cellStyle name="Ввод  2 3" xfId="1138"/>
    <cellStyle name="Ввод  2 4" xfId="1139"/>
    <cellStyle name="Ввод  2 5" xfId="1140"/>
    <cellStyle name="Ввод  2 6" xfId="1141"/>
    <cellStyle name="Ввод  2 7" xfId="1142"/>
    <cellStyle name="Ввод  3 2" xfId="1143"/>
    <cellStyle name="Ввод  3 3" xfId="1144"/>
    <cellStyle name="Ввод  3 4" xfId="1145"/>
    <cellStyle name="Ввод  3 5" xfId="1146"/>
    <cellStyle name="Ввод  3 6" xfId="1147"/>
    <cellStyle name="Ввод  3 7" xfId="1148"/>
    <cellStyle name="Ввод  4 2" xfId="1149"/>
    <cellStyle name="Ввод  4 3" xfId="1150"/>
    <cellStyle name="Ввод  4 4" xfId="1151"/>
    <cellStyle name="Ввод  4 5" xfId="1152"/>
    <cellStyle name="Ввод  4 6" xfId="1153"/>
    <cellStyle name="Ввод  4 7" xfId="1154"/>
    <cellStyle name="Ввод  5 2" xfId="1155"/>
    <cellStyle name="Ввод  5 3" xfId="1156"/>
    <cellStyle name="Ввод  5 4" xfId="1157"/>
    <cellStyle name="Ввод  5 5" xfId="1158"/>
    <cellStyle name="Ввод  5 6" xfId="1159"/>
    <cellStyle name="Ввод  5 7" xfId="1160"/>
    <cellStyle name="Ввод  6 2" xfId="1161"/>
    <cellStyle name="Ввод  6 3" xfId="1162"/>
    <cellStyle name="Ввод  6 4" xfId="1163"/>
    <cellStyle name="Ввод  6 5" xfId="1164"/>
    <cellStyle name="Ввод  6 6" xfId="1165"/>
    <cellStyle name="Ввод  6 7" xfId="1166"/>
    <cellStyle name="Вывод" xfId="1167"/>
    <cellStyle name="Вывод 2 2" xfId="1168"/>
    <cellStyle name="Вывод 2 3" xfId="1169"/>
    <cellStyle name="Вывод 2 4" xfId="1170"/>
    <cellStyle name="Вывод 2 5" xfId="1171"/>
    <cellStyle name="Вывод 2 6" xfId="1172"/>
    <cellStyle name="Вывод 2 7" xfId="1173"/>
    <cellStyle name="Вывод 3 2" xfId="1174"/>
    <cellStyle name="Вывод 3 3" xfId="1175"/>
    <cellStyle name="Вывод 3 4" xfId="1176"/>
    <cellStyle name="Вывод 3 5" xfId="1177"/>
    <cellStyle name="Вывод 3 6" xfId="1178"/>
    <cellStyle name="Вывод 3 7" xfId="1179"/>
    <cellStyle name="Вывод 4 2" xfId="1180"/>
    <cellStyle name="Вывод 4 3" xfId="1181"/>
    <cellStyle name="Вывод 4 4" xfId="1182"/>
    <cellStyle name="Вывод 4 5" xfId="1183"/>
    <cellStyle name="Вывод 4 6" xfId="1184"/>
    <cellStyle name="Вывод 4 7" xfId="1185"/>
    <cellStyle name="Вывод 5 2" xfId="1186"/>
    <cellStyle name="Вывод 5 3" xfId="1187"/>
    <cellStyle name="Вывод 5 4" xfId="1188"/>
    <cellStyle name="Вывод 5 5" xfId="1189"/>
    <cellStyle name="Вывод 5 6" xfId="1190"/>
    <cellStyle name="Вывод 5 7" xfId="1191"/>
    <cellStyle name="Вывод 6 2" xfId="1192"/>
    <cellStyle name="Вывод 6 3" xfId="1193"/>
    <cellStyle name="Вывод 6 4" xfId="1194"/>
    <cellStyle name="Вывод 6 5" xfId="1195"/>
    <cellStyle name="Вывод 6 6" xfId="1196"/>
    <cellStyle name="Вывод 6 7" xfId="1197"/>
    <cellStyle name="Вычисление" xfId="1198"/>
    <cellStyle name="Вычисление 2 2" xfId="1199"/>
    <cellStyle name="Вычисление 2 3" xfId="1200"/>
    <cellStyle name="Вычисление 2 4" xfId="1201"/>
    <cellStyle name="Вычисление 2 5" xfId="1202"/>
    <cellStyle name="Вычисление 2 6" xfId="1203"/>
    <cellStyle name="Вычисление 2 7" xfId="1204"/>
    <cellStyle name="Вычисление 3 2" xfId="1205"/>
    <cellStyle name="Вычисление 3 3" xfId="1206"/>
    <cellStyle name="Вычисление 3 4" xfId="1207"/>
    <cellStyle name="Вычисление 3 5" xfId="1208"/>
    <cellStyle name="Вычисление 3 6" xfId="1209"/>
    <cellStyle name="Вычисление 3 7" xfId="1210"/>
    <cellStyle name="Вычисление 4 2" xfId="1211"/>
    <cellStyle name="Вычисление 4 3" xfId="1212"/>
    <cellStyle name="Вычисление 4 4" xfId="1213"/>
    <cellStyle name="Вычисление 4 5" xfId="1214"/>
    <cellStyle name="Вычисление 4 6" xfId="1215"/>
    <cellStyle name="Вычисление 4 7" xfId="1216"/>
    <cellStyle name="Вычисление 5 2" xfId="1217"/>
    <cellStyle name="Вычисление 5 3" xfId="1218"/>
    <cellStyle name="Вычисление 5 4" xfId="1219"/>
    <cellStyle name="Вычисление 5 5" xfId="1220"/>
    <cellStyle name="Вычисление 5 6" xfId="1221"/>
    <cellStyle name="Вычисление 5 7" xfId="1222"/>
    <cellStyle name="Вычисление 6 2" xfId="1223"/>
    <cellStyle name="Вычисление 6 3" xfId="1224"/>
    <cellStyle name="Вычисление 6 4" xfId="1225"/>
    <cellStyle name="Вычисление 6 5" xfId="1226"/>
    <cellStyle name="Вычисление 6 6" xfId="1227"/>
    <cellStyle name="Вычисление 6 7" xfId="1228"/>
    <cellStyle name="Hyperlink" xfId="1229"/>
    <cellStyle name="Гиперссылка 27" xfId="1230"/>
    <cellStyle name="Гиперссылка 28" xfId="1231"/>
    <cellStyle name="Currency" xfId="1232"/>
    <cellStyle name="Currency [0]" xfId="1233"/>
    <cellStyle name="Заголовок" xfId="1234"/>
    <cellStyle name="Заголовок 1" xfId="1235"/>
    <cellStyle name="Заголовок 1 2 2" xfId="1236"/>
    <cellStyle name="Заголовок 1 2 3" xfId="1237"/>
    <cellStyle name="Заголовок 1 2 4" xfId="1238"/>
    <cellStyle name="Заголовок 1 2 5" xfId="1239"/>
    <cellStyle name="Заголовок 1 2 6" xfId="1240"/>
    <cellStyle name="Заголовок 1 2 7" xfId="1241"/>
    <cellStyle name="Заголовок 1 3 2" xfId="1242"/>
    <cellStyle name="Заголовок 1 3 3" xfId="1243"/>
    <cellStyle name="Заголовок 1 3 4" xfId="1244"/>
    <cellStyle name="Заголовок 1 3 5" xfId="1245"/>
    <cellStyle name="Заголовок 1 3 6" xfId="1246"/>
    <cellStyle name="Заголовок 1 3 7" xfId="1247"/>
    <cellStyle name="Заголовок 1 4 2" xfId="1248"/>
    <cellStyle name="Заголовок 1 4 3" xfId="1249"/>
    <cellStyle name="Заголовок 1 4 4" xfId="1250"/>
    <cellStyle name="Заголовок 1 4 5" xfId="1251"/>
    <cellStyle name="Заголовок 1 4 6" xfId="1252"/>
    <cellStyle name="Заголовок 1 4 7" xfId="1253"/>
    <cellStyle name="Заголовок 1 5 2" xfId="1254"/>
    <cellStyle name="Заголовок 1 5 3" xfId="1255"/>
    <cellStyle name="Заголовок 1 5 4" xfId="1256"/>
    <cellStyle name="Заголовок 1 5 5" xfId="1257"/>
    <cellStyle name="Заголовок 1 5 6" xfId="1258"/>
    <cellStyle name="Заголовок 1 5 7" xfId="1259"/>
    <cellStyle name="Заголовок 1 6 2" xfId="1260"/>
    <cellStyle name="Заголовок 1 6 3" xfId="1261"/>
    <cellStyle name="Заголовок 1 6 4" xfId="1262"/>
    <cellStyle name="Заголовок 1 6 5" xfId="1263"/>
    <cellStyle name="Заголовок 1 6 6" xfId="1264"/>
    <cellStyle name="Заголовок 1 6 7" xfId="1265"/>
    <cellStyle name="Заголовок 2" xfId="1266"/>
    <cellStyle name="Заголовок 2 2 2" xfId="1267"/>
    <cellStyle name="Заголовок 2 2 3" xfId="1268"/>
    <cellStyle name="Заголовок 2 2 4" xfId="1269"/>
    <cellStyle name="Заголовок 2 2 5" xfId="1270"/>
    <cellStyle name="Заголовок 2 2 6" xfId="1271"/>
    <cellStyle name="Заголовок 2 2 7" xfId="1272"/>
    <cellStyle name="Заголовок 2 3 2" xfId="1273"/>
    <cellStyle name="Заголовок 2 3 3" xfId="1274"/>
    <cellStyle name="Заголовок 2 3 4" xfId="1275"/>
    <cellStyle name="Заголовок 2 3 5" xfId="1276"/>
    <cellStyle name="Заголовок 2 3 6" xfId="1277"/>
    <cellStyle name="Заголовок 2 3 7" xfId="1278"/>
    <cellStyle name="Заголовок 2 4 2" xfId="1279"/>
    <cellStyle name="Заголовок 2 4 3" xfId="1280"/>
    <cellStyle name="Заголовок 2 4 4" xfId="1281"/>
    <cellStyle name="Заголовок 2 4 5" xfId="1282"/>
    <cellStyle name="Заголовок 2 4 6" xfId="1283"/>
    <cellStyle name="Заголовок 2 4 7" xfId="1284"/>
    <cellStyle name="Заголовок 2 5 2" xfId="1285"/>
    <cellStyle name="Заголовок 2 5 3" xfId="1286"/>
    <cellStyle name="Заголовок 2 5 4" xfId="1287"/>
    <cellStyle name="Заголовок 2 5 5" xfId="1288"/>
    <cellStyle name="Заголовок 2 5 6" xfId="1289"/>
    <cellStyle name="Заголовок 2 5 7" xfId="1290"/>
    <cellStyle name="Заголовок 2 6 2" xfId="1291"/>
    <cellStyle name="Заголовок 2 6 3" xfId="1292"/>
    <cellStyle name="Заголовок 2 6 4" xfId="1293"/>
    <cellStyle name="Заголовок 2 6 5" xfId="1294"/>
    <cellStyle name="Заголовок 2 6 6" xfId="1295"/>
    <cellStyle name="Заголовок 2 6 7" xfId="1296"/>
    <cellStyle name="Заголовок 3" xfId="1297"/>
    <cellStyle name="Заголовок 3 2 2" xfId="1298"/>
    <cellStyle name="Заголовок 3 2 3" xfId="1299"/>
    <cellStyle name="Заголовок 3 2 4" xfId="1300"/>
    <cellStyle name="Заголовок 3 2 5" xfId="1301"/>
    <cellStyle name="Заголовок 3 2 6" xfId="1302"/>
    <cellStyle name="Заголовок 3 2 7" xfId="1303"/>
    <cellStyle name="Заголовок 3 3 2" xfId="1304"/>
    <cellStyle name="Заголовок 3 3 3" xfId="1305"/>
    <cellStyle name="Заголовок 3 3 4" xfId="1306"/>
    <cellStyle name="Заголовок 3 3 5" xfId="1307"/>
    <cellStyle name="Заголовок 3 3 6" xfId="1308"/>
    <cellStyle name="Заголовок 3 3 7" xfId="1309"/>
    <cellStyle name="Заголовок 3 4 2" xfId="1310"/>
    <cellStyle name="Заголовок 3 4 3" xfId="1311"/>
    <cellStyle name="Заголовок 3 4 4" xfId="1312"/>
    <cellStyle name="Заголовок 3 4 5" xfId="1313"/>
    <cellStyle name="Заголовок 3 4 6" xfId="1314"/>
    <cellStyle name="Заголовок 3 4 7" xfId="1315"/>
    <cellStyle name="Заголовок 3 5 2" xfId="1316"/>
    <cellStyle name="Заголовок 3 5 3" xfId="1317"/>
    <cellStyle name="Заголовок 3 5 4" xfId="1318"/>
    <cellStyle name="Заголовок 3 5 5" xfId="1319"/>
    <cellStyle name="Заголовок 3 5 6" xfId="1320"/>
    <cellStyle name="Заголовок 3 5 7" xfId="1321"/>
    <cellStyle name="Заголовок 3 6 2" xfId="1322"/>
    <cellStyle name="Заголовок 3 6 3" xfId="1323"/>
    <cellStyle name="Заголовок 3 6 4" xfId="1324"/>
    <cellStyle name="Заголовок 3 6 5" xfId="1325"/>
    <cellStyle name="Заголовок 3 6 6" xfId="1326"/>
    <cellStyle name="Заголовок 3 6 7" xfId="1327"/>
    <cellStyle name="Заголовок 4" xfId="1328"/>
    <cellStyle name="Заголовок 4 2 2" xfId="1329"/>
    <cellStyle name="Заголовок 4 2 3" xfId="1330"/>
    <cellStyle name="Заголовок 4 2 4" xfId="1331"/>
    <cellStyle name="Заголовок 4 2 5" xfId="1332"/>
    <cellStyle name="Заголовок 4 2 6" xfId="1333"/>
    <cellStyle name="Заголовок 4 2 7" xfId="1334"/>
    <cellStyle name="Заголовок 4 3 2" xfId="1335"/>
    <cellStyle name="Заголовок 4 3 3" xfId="1336"/>
    <cellStyle name="Заголовок 4 3 4" xfId="1337"/>
    <cellStyle name="Заголовок 4 3 5" xfId="1338"/>
    <cellStyle name="Заголовок 4 3 6" xfId="1339"/>
    <cellStyle name="Заголовок 4 3 7" xfId="1340"/>
    <cellStyle name="Заголовок 4 4 2" xfId="1341"/>
    <cellStyle name="Заголовок 4 4 3" xfId="1342"/>
    <cellStyle name="Заголовок 4 4 4" xfId="1343"/>
    <cellStyle name="Заголовок 4 4 5" xfId="1344"/>
    <cellStyle name="Заголовок 4 4 6" xfId="1345"/>
    <cellStyle name="Заголовок 4 4 7" xfId="1346"/>
    <cellStyle name="Заголовок 4 5 2" xfId="1347"/>
    <cellStyle name="Заголовок 4 5 3" xfId="1348"/>
    <cellStyle name="Заголовок 4 5 4" xfId="1349"/>
    <cellStyle name="Заголовок 4 5 5" xfId="1350"/>
    <cellStyle name="Заголовок 4 5 6" xfId="1351"/>
    <cellStyle name="Заголовок 4 5 7" xfId="1352"/>
    <cellStyle name="Заголовок 4 6 2" xfId="1353"/>
    <cellStyle name="Заголовок 4 6 3" xfId="1354"/>
    <cellStyle name="Заголовок 4 6 4" xfId="1355"/>
    <cellStyle name="Заголовок 4 6 5" xfId="1356"/>
    <cellStyle name="Заголовок 4 6 6" xfId="1357"/>
    <cellStyle name="Заголовок 4 6 7" xfId="1358"/>
    <cellStyle name="ЗаголовокСтолбца" xfId="1359"/>
    <cellStyle name="Защитный" xfId="1360"/>
    <cellStyle name="Значение" xfId="1361"/>
    <cellStyle name="Итог" xfId="1362"/>
    <cellStyle name="Итог 2 2" xfId="1363"/>
    <cellStyle name="Итог 2 3" xfId="1364"/>
    <cellStyle name="Итог 2 4" xfId="1365"/>
    <cellStyle name="Итог 2 5" xfId="1366"/>
    <cellStyle name="Итог 2 6" xfId="1367"/>
    <cellStyle name="Итог 2 7" xfId="1368"/>
    <cellStyle name="Итог 3 2" xfId="1369"/>
    <cellStyle name="Итог 3 3" xfId="1370"/>
    <cellStyle name="Итог 3 4" xfId="1371"/>
    <cellStyle name="Итог 3 5" xfId="1372"/>
    <cellStyle name="Итог 3 6" xfId="1373"/>
    <cellStyle name="Итог 3 7" xfId="1374"/>
    <cellStyle name="Итог 4 2" xfId="1375"/>
    <cellStyle name="Итог 4 3" xfId="1376"/>
    <cellStyle name="Итог 4 4" xfId="1377"/>
    <cellStyle name="Итог 4 5" xfId="1378"/>
    <cellStyle name="Итог 4 6" xfId="1379"/>
    <cellStyle name="Итог 4 7" xfId="1380"/>
    <cellStyle name="Итог 5 2" xfId="1381"/>
    <cellStyle name="Итог 5 3" xfId="1382"/>
    <cellStyle name="Итог 5 4" xfId="1383"/>
    <cellStyle name="Итог 5 5" xfId="1384"/>
    <cellStyle name="Итог 5 6" xfId="1385"/>
    <cellStyle name="Итог 5 7" xfId="1386"/>
    <cellStyle name="Итог 6 2" xfId="1387"/>
    <cellStyle name="Итог 6 3" xfId="1388"/>
    <cellStyle name="Итог 6 4" xfId="1389"/>
    <cellStyle name="Итог 6 5" xfId="1390"/>
    <cellStyle name="Итог 6 6" xfId="1391"/>
    <cellStyle name="Итог 6 7" xfId="1392"/>
    <cellStyle name="Контрольная ячейка" xfId="1393"/>
    <cellStyle name="Контрольная ячейка 2 2" xfId="1394"/>
    <cellStyle name="Контрольная ячейка 2 3" xfId="1395"/>
    <cellStyle name="Контрольная ячейка 2 4" xfId="1396"/>
    <cellStyle name="Контрольная ячейка 2 5" xfId="1397"/>
    <cellStyle name="Контрольная ячейка 2 6" xfId="1398"/>
    <cellStyle name="Контрольная ячейка 2 7" xfId="1399"/>
    <cellStyle name="Контрольная ячейка 3 2" xfId="1400"/>
    <cellStyle name="Контрольная ячейка 3 3" xfId="1401"/>
    <cellStyle name="Контрольная ячейка 3 4" xfId="1402"/>
    <cellStyle name="Контрольная ячейка 3 5" xfId="1403"/>
    <cellStyle name="Контрольная ячейка 3 6" xfId="1404"/>
    <cellStyle name="Контрольная ячейка 3 7" xfId="1405"/>
    <cellStyle name="Контрольная ячейка 4 2" xfId="1406"/>
    <cellStyle name="Контрольная ячейка 4 3" xfId="1407"/>
    <cellStyle name="Контрольная ячейка 4 4" xfId="1408"/>
    <cellStyle name="Контрольная ячейка 4 5" xfId="1409"/>
    <cellStyle name="Контрольная ячейка 4 6" xfId="1410"/>
    <cellStyle name="Контрольная ячейка 4 7" xfId="1411"/>
    <cellStyle name="Контрольная ячейка 5 2" xfId="1412"/>
    <cellStyle name="Контрольная ячейка 5 3" xfId="1413"/>
    <cellStyle name="Контрольная ячейка 5 4" xfId="1414"/>
    <cellStyle name="Контрольная ячейка 5 5" xfId="1415"/>
    <cellStyle name="Контрольная ячейка 5 6" xfId="1416"/>
    <cellStyle name="Контрольная ячейка 5 7" xfId="1417"/>
    <cellStyle name="Контрольная ячейка 6 2" xfId="1418"/>
    <cellStyle name="Контрольная ячейка 6 3" xfId="1419"/>
    <cellStyle name="Контрольная ячейка 6 4" xfId="1420"/>
    <cellStyle name="Контрольная ячейка 6 5" xfId="1421"/>
    <cellStyle name="Контрольная ячейка 6 6" xfId="1422"/>
    <cellStyle name="Контрольная ячейка 6 7" xfId="1423"/>
    <cellStyle name="Мой заголовок" xfId="1424"/>
    <cellStyle name="Мой заголовок листа" xfId="1425"/>
    <cellStyle name="Мой заголовок листа 10" xfId="1426"/>
    <cellStyle name="Мой заголовок листа 11" xfId="1427"/>
    <cellStyle name="Мой заголовок листа 12" xfId="1428"/>
    <cellStyle name="Мой заголовок листа 13" xfId="1429"/>
    <cellStyle name="Мой заголовок листа 14" xfId="1430"/>
    <cellStyle name="Мой заголовок листа 15" xfId="1431"/>
    <cellStyle name="Мой заголовок листа 16" xfId="1432"/>
    <cellStyle name="Мой заголовок листа 17" xfId="1433"/>
    <cellStyle name="Мой заголовок листа 18" xfId="1434"/>
    <cellStyle name="Мой заголовок листа 2" xfId="1435"/>
    <cellStyle name="Мой заголовок листа 3" xfId="1436"/>
    <cellStyle name="Мой заголовок листа 4" xfId="1437"/>
    <cellStyle name="Мой заголовок листа 5" xfId="1438"/>
    <cellStyle name="Мой заголовок листа 6" xfId="1439"/>
    <cellStyle name="Мой заголовок листа 7" xfId="1440"/>
    <cellStyle name="Мой заголовок листа 8" xfId="1441"/>
    <cellStyle name="Мой заголовок листа 9" xfId="1442"/>
    <cellStyle name="Мои наименования показателей" xfId="1443"/>
    <cellStyle name="Мои наименования показателей 2" xfId="1444"/>
    <cellStyle name="Мои наименования показателей 3" xfId="1445"/>
    <cellStyle name="Название" xfId="1446"/>
    <cellStyle name="Название 2 2" xfId="1447"/>
    <cellStyle name="Название 2 3" xfId="1448"/>
    <cellStyle name="Название 2 4" xfId="1449"/>
    <cellStyle name="Название 2 5" xfId="1450"/>
    <cellStyle name="Название 2 6" xfId="1451"/>
    <cellStyle name="Название 2 7" xfId="1452"/>
    <cellStyle name="Название 3 2" xfId="1453"/>
    <cellStyle name="Название 3 3" xfId="1454"/>
    <cellStyle name="Название 3 4" xfId="1455"/>
    <cellStyle name="Название 3 5" xfId="1456"/>
    <cellStyle name="Название 3 6" xfId="1457"/>
    <cellStyle name="Название 3 7" xfId="1458"/>
    <cellStyle name="Название 4 2" xfId="1459"/>
    <cellStyle name="Название 4 3" xfId="1460"/>
    <cellStyle name="Название 4 4" xfId="1461"/>
    <cellStyle name="Название 4 5" xfId="1462"/>
    <cellStyle name="Название 4 6" xfId="1463"/>
    <cellStyle name="Название 4 7" xfId="1464"/>
    <cellStyle name="Название 5 2" xfId="1465"/>
    <cellStyle name="Название 5 3" xfId="1466"/>
    <cellStyle name="Название 5 4" xfId="1467"/>
    <cellStyle name="Название 5 5" xfId="1468"/>
    <cellStyle name="Название 5 6" xfId="1469"/>
    <cellStyle name="Название 5 7" xfId="1470"/>
    <cellStyle name="Название 6 2" xfId="1471"/>
    <cellStyle name="Название 6 3" xfId="1472"/>
    <cellStyle name="Название 6 4" xfId="1473"/>
    <cellStyle name="Название 6 5" xfId="1474"/>
    <cellStyle name="Название 6 6" xfId="1475"/>
    <cellStyle name="Название 6 7" xfId="1476"/>
    <cellStyle name="Нейтральный" xfId="1477"/>
    <cellStyle name="Нейтральный 2 2" xfId="1478"/>
    <cellStyle name="Нейтральный 2 3" xfId="1479"/>
    <cellStyle name="Нейтральный 2 4" xfId="1480"/>
    <cellStyle name="Нейтральный 2 5" xfId="1481"/>
    <cellStyle name="Нейтральный 2 6" xfId="1482"/>
    <cellStyle name="Нейтральный 2 7" xfId="1483"/>
    <cellStyle name="Нейтральный 3 2" xfId="1484"/>
    <cellStyle name="Нейтральный 3 3" xfId="1485"/>
    <cellStyle name="Нейтральный 3 4" xfId="1486"/>
    <cellStyle name="Нейтральный 3 5" xfId="1487"/>
    <cellStyle name="Нейтральный 3 6" xfId="1488"/>
    <cellStyle name="Нейтральный 3 7" xfId="1489"/>
    <cellStyle name="Нейтральный 4 2" xfId="1490"/>
    <cellStyle name="Нейтральный 4 3" xfId="1491"/>
    <cellStyle name="Нейтральный 4 4" xfId="1492"/>
    <cellStyle name="Нейтральный 4 5" xfId="1493"/>
    <cellStyle name="Нейтральный 4 6" xfId="1494"/>
    <cellStyle name="Нейтральный 4 7" xfId="1495"/>
    <cellStyle name="Нейтральный 5 2" xfId="1496"/>
    <cellStyle name="Нейтральный 5 3" xfId="1497"/>
    <cellStyle name="Нейтральный 5 4" xfId="1498"/>
    <cellStyle name="Нейтральный 5 5" xfId="1499"/>
    <cellStyle name="Нейтральный 5 6" xfId="1500"/>
    <cellStyle name="Нейтральный 5 7" xfId="1501"/>
    <cellStyle name="Нейтральный 6 2" xfId="1502"/>
    <cellStyle name="Нейтральный 6 3" xfId="1503"/>
    <cellStyle name="Нейтральный 6 4" xfId="1504"/>
    <cellStyle name="Нейтральный 6 5" xfId="1505"/>
    <cellStyle name="Нейтральный 6 6" xfId="1506"/>
    <cellStyle name="Нейтральный 6 7" xfId="1507"/>
    <cellStyle name="Обычный 10" xfId="1508"/>
    <cellStyle name="Обычный 11 2" xfId="1509"/>
    <cellStyle name="Обычный 11 2 2" xfId="1510"/>
    <cellStyle name="Обычный 11 3" xfId="1511"/>
    <cellStyle name="Обычный 11 3 2" xfId="1512"/>
    <cellStyle name="Обычный 12" xfId="1513"/>
    <cellStyle name="Обычный 13" xfId="1514"/>
    <cellStyle name="Обычный 14" xfId="1515"/>
    <cellStyle name="Обычный 15 2" xfId="1516"/>
    <cellStyle name="Обычный 15 3" xfId="1517"/>
    <cellStyle name="Обычный 15 4" xfId="1518"/>
    <cellStyle name="Обычный 15 5" xfId="1519"/>
    <cellStyle name="Обычный 15 6" xfId="1520"/>
    <cellStyle name="Обычный 15 7" xfId="1521"/>
    <cellStyle name="Обычный 19" xfId="1522"/>
    <cellStyle name="Обычный 2" xfId="1523"/>
    <cellStyle name="Обычный 2 10" xfId="1524"/>
    <cellStyle name="Обычный 2 11" xfId="1525"/>
    <cellStyle name="Обычный 2 12" xfId="1526"/>
    <cellStyle name="Обычный 2 13" xfId="1527"/>
    <cellStyle name="Обычный 2 14" xfId="1528"/>
    <cellStyle name="Обычный 2 15" xfId="1529"/>
    <cellStyle name="Обычный 2 16" xfId="1530"/>
    <cellStyle name="Обычный 2 17" xfId="1531"/>
    <cellStyle name="Обычный 2 18" xfId="1532"/>
    <cellStyle name="Обычный 2 2" xfId="1533"/>
    <cellStyle name="Обычный 2 2 2" xfId="1534"/>
    <cellStyle name="Обычный 2 2 3" xfId="1535"/>
    <cellStyle name="Обычный 2 2 4" xfId="1536"/>
    <cellStyle name="Обычный 2 3" xfId="1537"/>
    <cellStyle name="Обычный 2 4" xfId="1538"/>
    <cellStyle name="Обычный 2 5" xfId="1539"/>
    <cellStyle name="Обычный 2 6" xfId="1540"/>
    <cellStyle name="Обычный 2 7" xfId="1541"/>
    <cellStyle name="Обычный 2 8" xfId="1542"/>
    <cellStyle name="Обычный 2 9" xfId="1543"/>
    <cellStyle name="Обычный 22" xfId="1544"/>
    <cellStyle name="Обычный 23" xfId="1545"/>
    <cellStyle name="Обычный 24" xfId="1546"/>
    <cellStyle name="Обычный 25" xfId="1547"/>
    <cellStyle name="Обычный 26" xfId="1548"/>
    <cellStyle name="Обычный 3" xfId="1549"/>
    <cellStyle name="Обычный 3 2" xfId="1550"/>
    <cellStyle name="Обычный 30" xfId="1551"/>
    <cellStyle name="Обычный 34" xfId="1552"/>
    <cellStyle name="Обычный 36" xfId="1553"/>
    <cellStyle name="Обычный 37" xfId="1554"/>
    <cellStyle name="Обычный 39" xfId="1555"/>
    <cellStyle name="Обычный 4" xfId="1556"/>
    <cellStyle name="Обычный 40" xfId="1557"/>
    <cellStyle name="Обычный 49" xfId="1558"/>
    <cellStyle name="Обычный 5" xfId="1559"/>
    <cellStyle name="Обычный 50" xfId="1560"/>
    <cellStyle name="Обычный 51" xfId="1561"/>
    <cellStyle name="Обычный 52" xfId="1562"/>
    <cellStyle name="Обычный 53" xfId="1563"/>
    <cellStyle name="Обычный 54" xfId="1564"/>
    <cellStyle name="Обычный 55" xfId="1565"/>
    <cellStyle name="Обычный 56" xfId="1566"/>
    <cellStyle name="Обычный 57" xfId="1567"/>
    <cellStyle name="Обычный 58" xfId="1568"/>
    <cellStyle name="Обычный 59" xfId="1569"/>
    <cellStyle name="Обычный 6" xfId="1570"/>
    <cellStyle name="Обычный 60" xfId="1571"/>
    <cellStyle name="Обычный 66" xfId="1572"/>
    <cellStyle name="Обычный 69" xfId="1573"/>
    <cellStyle name="Обычный 7" xfId="1574"/>
    <cellStyle name="Обычный 71" xfId="1575"/>
    <cellStyle name="Обычный 76" xfId="1576"/>
    <cellStyle name="Обычный 77" xfId="1577"/>
    <cellStyle name="Обычный 8" xfId="1578"/>
    <cellStyle name="Обычный 80" xfId="1579"/>
    <cellStyle name="Обычный 82" xfId="1580"/>
    <cellStyle name="Обычный 83" xfId="1581"/>
    <cellStyle name="Обычный 84" xfId="1582"/>
    <cellStyle name="Обычный 85" xfId="1583"/>
    <cellStyle name="Обычный 88" xfId="1584"/>
    <cellStyle name="Обычный 9 2" xfId="1585"/>
    <cellStyle name="Обычный 9 3" xfId="1586"/>
    <cellStyle name="Обычный 9 4" xfId="1587"/>
    <cellStyle name="Обычный 90" xfId="1588"/>
    <cellStyle name="Обычный 91" xfId="1589"/>
    <cellStyle name="Обычный 95" xfId="1590"/>
    <cellStyle name="Обычный 97" xfId="1591"/>
    <cellStyle name="Обычный_ПП" xfId="1592"/>
    <cellStyle name="Обычный_Свод_0" xfId="1593"/>
    <cellStyle name="Followed Hyperlink" xfId="1594"/>
    <cellStyle name="Плохой" xfId="1595"/>
    <cellStyle name="Плохой 2 2" xfId="1596"/>
    <cellStyle name="Плохой 2 3" xfId="1597"/>
    <cellStyle name="Плохой 2 4" xfId="1598"/>
    <cellStyle name="Плохой 2 5" xfId="1599"/>
    <cellStyle name="Плохой 2 6" xfId="1600"/>
    <cellStyle name="Плохой 2 7" xfId="1601"/>
    <cellStyle name="Плохой 3 2" xfId="1602"/>
    <cellStyle name="Плохой 3 3" xfId="1603"/>
    <cellStyle name="Плохой 3 4" xfId="1604"/>
    <cellStyle name="Плохой 3 5" xfId="1605"/>
    <cellStyle name="Плохой 3 6" xfId="1606"/>
    <cellStyle name="Плохой 3 7" xfId="1607"/>
    <cellStyle name="Плохой 4 2" xfId="1608"/>
    <cellStyle name="Плохой 4 3" xfId="1609"/>
    <cellStyle name="Плохой 4 4" xfId="1610"/>
    <cellStyle name="Плохой 4 5" xfId="1611"/>
    <cellStyle name="Плохой 4 6" xfId="1612"/>
    <cellStyle name="Плохой 4 7" xfId="1613"/>
    <cellStyle name="Плохой 5 2" xfId="1614"/>
    <cellStyle name="Плохой 5 3" xfId="1615"/>
    <cellStyle name="Плохой 5 4" xfId="1616"/>
    <cellStyle name="Плохой 5 5" xfId="1617"/>
    <cellStyle name="Плохой 5 6" xfId="1618"/>
    <cellStyle name="Плохой 5 7" xfId="1619"/>
    <cellStyle name="Плохой 6 2" xfId="1620"/>
    <cellStyle name="Плохой 6 3" xfId="1621"/>
    <cellStyle name="Плохой 6 4" xfId="1622"/>
    <cellStyle name="Плохой 6 5" xfId="1623"/>
    <cellStyle name="Плохой 6 6" xfId="1624"/>
    <cellStyle name="Плохой 6 7" xfId="1625"/>
    <cellStyle name="Пояснение" xfId="1626"/>
    <cellStyle name="Пояснение 2 2" xfId="1627"/>
    <cellStyle name="Пояснение 2 3" xfId="1628"/>
    <cellStyle name="Пояснение 2 4" xfId="1629"/>
    <cellStyle name="Пояснение 2 5" xfId="1630"/>
    <cellStyle name="Пояснение 2 6" xfId="1631"/>
    <cellStyle name="Пояснение 2 7" xfId="1632"/>
    <cellStyle name="Пояснение 3 2" xfId="1633"/>
    <cellStyle name="Пояснение 3 3" xfId="1634"/>
    <cellStyle name="Пояснение 3 4" xfId="1635"/>
    <cellStyle name="Пояснение 3 5" xfId="1636"/>
    <cellStyle name="Пояснение 3 6" xfId="1637"/>
    <cellStyle name="Пояснение 3 7" xfId="1638"/>
    <cellStyle name="Пояснение 4 2" xfId="1639"/>
    <cellStyle name="Пояснение 4 3" xfId="1640"/>
    <cellStyle name="Пояснение 4 4" xfId="1641"/>
    <cellStyle name="Пояснение 4 5" xfId="1642"/>
    <cellStyle name="Пояснение 4 6" xfId="1643"/>
    <cellStyle name="Пояснение 4 7" xfId="1644"/>
    <cellStyle name="Пояснение 5 2" xfId="1645"/>
    <cellStyle name="Пояснение 5 3" xfId="1646"/>
    <cellStyle name="Пояснение 5 4" xfId="1647"/>
    <cellStyle name="Пояснение 5 5" xfId="1648"/>
    <cellStyle name="Пояснение 5 6" xfId="1649"/>
    <cellStyle name="Пояснение 5 7" xfId="1650"/>
    <cellStyle name="Пояснение 6 2" xfId="1651"/>
    <cellStyle name="Пояснение 6 3" xfId="1652"/>
    <cellStyle name="Пояснение 6 4" xfId="1653"/>
    <cellStyle name="Пояснение 6 5" xfId="1654"/>
    <cellStyle name="Пояснение 6 6" xfId="1655"/>
    <cellStyle name="Пояснение 6 7" xfId="1656"/>
    <cellStyle name="Примечание" xfId="1657"/>
    <cellStyle name="Примечание 2 2" xfId="1658"/>
    <cellStyle name="Примечание 2 2 2" xfId="1659"/>
    <cellStyle name="Примечание 2 3" xfId="1660"/>
    <cellStyle name="Примечание 2 3 2" xfId="1661"/>
    <cellStyle name="Примечание 2 4" xfId="1662"/>
    <cellStyle name="Примечание 2 4 2" xfId="1663"/>
    <cellStyle name="Примечание 2 5" xfId="1664"/>
    <cellStyle name="Примечание 2 5 2" xfId="1665"/>
    <cellStyle name="Примечание 2 6" xfId="1666"/>
    <cellStyle name="Примечание 2 6 2" xfId="1667"/>
    <cellStyle name="Примечание 2 7" xfId="1668"/>
    <cellStyle name="Примечание 2 7 2" xfId="1669"/>
    <cellStyle name="Примечание 3 2" xfId="1670"/>
    <cellStyle name="Примечание 3 2 2" xfId="1671"/>
    <cellStyle name="Примечание 3 3" xfId="1672"/>
    <cellStyle name="Примечание 3 3 2" xfId="1673"/>
    <cellStyle name="Примечание 3 4" xfId="1674"/>
    <cellStyle name="Примечание 3 4 2" xfId="1675"/>
    <cellStyle name="Примечание 3 5" xfId="1676"/>
    <cellStyle name="Примечание 3 5 2" xfId="1677"/>
    <cellStyle name="Примечание 3 6" xfId="1678"/>
    <cellStyle name="Примечание 3 6 2" xfId="1679"/>
    <cellStyle name="Примечание 3 7" xfId="1680"/>
    <cellStyle name="Примечание 3 7 2" xfId="1681"/>
    <cellStyle name="Примечание 4 2" xfId="1682"/>
    <cellStyle name="Примечание 4 2 2" xfId="1683"/>
    <cellStyle name="Примечание 4 3" xfId="1684"/>
    <cellStyle name="Примечание 4 3 2" xfId="1685"/>
    <cellStyle name="Примечание 4 4" xfId="1686"/>
    <cellStyle name="Примечание 4 4 2" xfId="1687"/>
    <cellStyle name="Примечание 4 5" xfId="1688"/>
    <cellStyle name="Примечание 4 5 2" xfId="1689"/>
    <cellStyle name="Примечание 4 6" xfId="1690"/>
    <cellStyle name="Примечание 4 6 2" xfId="1691"/>
    <cellStyle name="Примечание 4 7" xfId="1692"/>
    <cellStyle name="Примечание 4 7 2" xfId="1693"/>
    <cellStyle name="Примечание 5 2" xfId="1694"/>
    <cellStyle name="Примечание 5 2 2" xfId="1695"/>
    <cellStyle name="Примечание 5 3" xfId="1696"/>
    <cellStyle name="Примечание 5 3 2" xfId="1697"/>
    <cellStyle name="Примечание 5 4" xfId="1698"/>
    <cellStyle name="Примечание 5 4 2" xfId="1699"/>
    <cellStyle name="Примечание 5 5" xfId="1700"/>
    <cellStyle name="Примечание 5 5 2" xfId="1701"/>
    <cellStyle name="Примечание 5 6" xfId="1702"/>
    <cellStyle name="Примечание 5 6 2" xfId="1703"/>
    <cellStyle name="Примечание 5 7" xfId="1704"/>
    <cellStyle name="Примечание 5 7 2" xfId="1705"/>
    <cellStyle name="Примечание 6 2" xfId="1706"/>
    <cellStyle name="Примечание 6 2 2" xfId="1707"/>
    <cellStyle name="Примечание 6 3" xfId="1708"/>
    <cellStyle name="Примечание 6 3 2" xfId="1709"/>
    <cellStyle name="Примечание 6 4" xfId="1710"/>
    <cellStyle name="Примечание 6 4 2" xfId="1711"/>
    <cellStyle name="Примечание 6 5" xfId="1712"/>
    <cellStyle name="Примечание 6 5 2" xfId="1713"/>
    <cellStyle name="Примечание 6 6" xfId="1714"/>
    <cellStyle name="Примечание 6 6 2" xfId="1715"/>
    <cellStyle name="Примечание 6 7" xfId="1716"/>
    <cellStyle name="Примечание 6 7 2" xfId="1717"/>
    <cellStyle name="Percent" xfId="1718"/>
    <cellStyle name="Процентный 23" xfId="1719"/>
    <cellStyle name="Процентный 24" xfId="1720"/>
    <cellStyle name="Связанная ячейка" xfId="1721"/>
    <cellStyle name="Связанная ячейка 2 2" xfId="1722"/>
    <cellStyle name="Связанная ячейка 2 3" xfId="1723"/>
    <cellStyle name="Связанная ячейка 2 4" xfId="1724"/>
    <cellStyle name="Связанная ячейка 2 5" xfId="1725"/>
    <cellStyle name="Связанная ячейка 2 6" xfId="1726"/>
    <cellStyle name="Связанная ячейка 2 7" xfId="1727"/>
    <cellStyle name="Связанная ячейка 3 2" xfId="1728"/>
    <cellStyle name="Связанная ячейка 3 3" xfId="1729"/>
    <cellStyle name="Связанная ячейка 3 4" xfId="1730"/>
    <cellStyle name="Связанная ячейка 3 5" xfId="1731"/>
    <cellStyle name="Связанная ячейка 3 6" xfId="1732"/>
    <cellStyle name="Связанная ячейка 3 7" xfId="1733"/>
    <cellStyle name="Связанная ячейка 4 2" xfId="1734"/>
    <cellStyle name="Связанная ячейка 4 3" xfId="1735"/>
    <cellStyle name="Связанная ячейка 4 4" xfId="1736"/>
    <cellStyle name="Связанная ячейка 4 5" xfId="1737"/>
    <cellStyle name="Связанная ячейка 4 6" xfId="1738"/>
    <cellStyle name="Связанная ячейка 4 7" xfId="1739"/>
    <cellStyle name="Связанная ячейка 5 2" xfId="1740"/>
    <cellStyle name="Связанная ячейка 5 3" xfId="1741"/>
    <cellStyle name="Связанная ячейка 5 4" xfId="1742"/>
    <cellStyle name="Связанная ячейка 5 5" xfId="1743"/>
    <cellStyle name="Связанная ячейка 5 6" xfId="1744"/>
    <cellStyle name="Связанная ячейка 5 7" xfId="1745"/>
    <cellStyle name="Связанная ячейка 6 2" xfId="1746"/>
    <cellStyle name="Связанная ячейка 6 3" xfId="1747"/>
    <cellStyle name="Связанная ячейка 6 4" xfId="1748"/>
    <cellStyle name="Связанная ячейка 6 5" xfId="1749"/>
    <cellStyle name="Связанная ячейка 6 6" xfId="1750"/>
    <cellStyle name="Связанная ячейка 6 7" xfId="1751"/>
    <cellStyle name="Стиль 1" xfId="1752"/>
    <cellStyle name="Стиль 1 10" xfId="1753"/>
    <cellStyle name="Стиль 1 11" xfId="1754"/>
    <cellStyle name="Стиль 1 12" xfId="1755"/>
    <cellStyle name="Стиль 1 13" xfId="1756"/>
    <cellStyle name="Стиль 1 14" xfId="1757"/>
    <cellStyle name="Стиль 1 15" xfId="1758"/>
    <cellStyle name="Стиль 1 16" xfId="1759"/>
    <cellStyle name="Стиль 1 17" xfId="1760"/>
    <cellStyle name="Стиль 1 18" xfId="1761"/>
    <cellStyle name="Стиль 1 19" xfId="1762"/>
    <cellStyle name="Стиль 1 2" xfId="1763"/>
    <cellStyle name="Стиль 1 20" xfId="1764"/>
    <cellStyle name="Стиль 1 21" xfId="1765"/>
    <cellStyle name="Стиль 1 22" xfId="1766"/>
    <cellStyle name="Стиль 1 23" xfId="1767"/>
    <cellStyle name="Стиль 1 24" xfId="1768"/>
    <cellStyle name="Стиль 1 25" xfId="1769"/>
    <cellStyle name="Стиль 1 26" xfId="1770"/>
    <cellStyle name="Стиль 1 27" xfId="1771"/>
    <cellStyle name="Стиль 1 28" xfId="1772"/>
    <cellStyle name="Стиль 1 29" xfId="1773"/>
    <cellStyle name="Стиль 1 3" xfId="1774"/>
    <cellStyle name="Стиль 1 30" xfId="1775"/>
    <cellStyle name="Стиль 1 31" xfId="1776"/>
    <cellStyle name="Стиль 1 4" xfId="1777"/>
    <cellStyle name="Стиль 1 5" xfId="1778"/>
    <cellStyle name="Стиль 1 6" xfId="1779"/>
    <cellStyle name="Стиль 1 7" xfId="1780"/>
    <cellStyle name="Стиль 1 8" xfId="1781"/>
    <cellStyle name="Стиль 1 9" xfId="1782"/>
    <cellStyle name="Стиль 2" xfId="1783"/>
    <cellStyle name="Текст предупреждения" xfId="1784"/>
    <cellStyle name="Текст предупреждения 2 2" xfId="1785"/>
    <cellStyle name="Текст предупреждения 2 3" xfId="1786"/>
    <cellStyle name="Текст предупреждения 2 4" xfId="1787"/>
    <cellStyle name="Текст предупреждения 2 5" xfId="1788"/>
    <cellStyle name="Текст предупреждения 2 6" xfId="1789"/>
    <cellStyle name="Текст предупреждения 2 7" xfId="1790"/>
    <cellStyle name="Текст предупреждения 3 2" xfId="1791"/>
    <cellStyle name="Текст предупреждения 3 3" xfId="1792"/>
    <cellStyle name="Текст предупреждения 3 4" xfId="1793"/>
    <cellStyle name="Текст предупреждения 3 5" xfId="1794"/>
    <cellStyle name="Текст предупреждения 3 6" xfId="1795"/>
    <cellStyle name="Текст предупреждения 3 7" xfId="1796"/>
    <cellStyle name="Текст предупреждения 4 2" xfId="1797"/>
    <cellStyle name="Текст предупреждения 4 3" xfId="1798"/>
    <cellStyle name="Текст предупреждения 4 4" xfId="1799"/>
    <cellStyle name="Текст предупреждения 4 5" xfId="1800"/>
    <cellStyle name="Текст предупреждения 4 6" xfId="1801"/>
    <cellStyle name="Текст предупреждения 4 7" xfId="1802"/>
    <cellStyle name="Текст предупреждения 5 2" xfId="1803"/>
    <cellStyle name="Текст предупреждения 5 3" xfId="1804"/>
    <cellStyle name="Текст предупреждения 5 4" xfId="1805"/>
    <cellStyle name="Текст предупреждения 5 5" xfId="1806"/>
    <cellStyle name="Текст предупреждения 5 6" xfId="1807"/>
    <cellStyle name="Текст предупреждения 5 7" xfId="1808"/>
    <cellStyle name="Текст предупреждения 6 2" xfId="1809"/>
    <cellStyle name="Текст предупреждения 6 3" xfId="1810"/>
    <cellStyle name="Текст предупреждения 6 4" xfId="1811"/>
    <cellStyle name="Текст предупреждения 6 5" xfId="1812"/>
    <cellStyle name="Текст предупреждения 6 6" xfId="1813"/>
    <cellStyle name="Текст предупреждения 6 7" xfId="1814"/>
    <cellStyle name="Текстовый" xfId="1815"/>
    <cellStyle name="Тысячи [0]_3Com" xfId="1816"/>
    <cellStyle name="Тысячи_3Com" xfId="1817"/>
    <cellStyle name="Comma" xfId="1818"/>
    <cellStyle name="Comma [0]" xfId="1819"/>
    <cellStyle name="Финансовый 2 2" xfId="1820"/>
    <cellStyle name="Финансовый 2 2 2" xfId="1821"/>
    <cellStyle name="Финансовый 2 3" xfId="1822"/>
    <cellStyle name="Финансовый 2 3 2" xfId="1823"/>
    <cellStyle name="Финансовый 2 4" xfId="1824"/>
    <cellStyle name="Финансовый 2 4 2" xfId="1825"/>
    <cellStyle name="Финансовый 2 5" xfId="1826"/>
    <cellStyle name="Финансовый 2 5 2" xfId="1827"/>
    <cellStyle name="Финансовый 2 6" xfId="1828"/>
    <cellStyle name="Финансовый 2 6 2" xfId="1829"/>
    <cellStyle name="Финансовый 2 7" xfId="1830"/>
    <cellStyle name="Финансовый 2 7 2" xfId="1831"/>
    <cellStyle name="Финансовый 4" xfId="1832"/>
    <cellStyle name="Финансовый 4 10" xfId="1833"/>
    <cellStyle name="Финансовый 4 11" xfId="1834"/>
    <cellStyle name="Финансовый 4 12" xfId="1835"/>
    <cellStyle name="Финансовый 4 13" xfId="1836"/>
    <cellStyle name="Финансовый 4 14" xfId="1837"/>
    <cellStyle name="Финансовый 4 15" xfId="1838"/>
    <cellStyle name="Финансовый 4 16" xfId="1839"/>
    <cellStyle name="Финансовый 4 17" xfId="1840"/>
    <cellStyle name="Финансовый 4 18" xfId="1841"/>
    <cellStyle name="Финансовый 4 18 2" xfId="1842"/>
    <cellStyle name="Финансовый 4 18 2 2" xfId="1843"/>
    <cellStyle name="Финансовый 4 18 2 3" xfId="1844"/>
    <cellStyle name="Финансовый 4 18 2 4" xfId="1845"/>
    <cellStyle name="Финансовый 4 18 2 5" xfId="1846"/>
    <cellStyle name="Финансовый 4 18 2 6" xfId="1847"/>
    <cellStyle name="Финансовый 4 18 3" xfId="1848"/>
    <cellStyle name="Финансовый 4 18 3 2" xfId="1849"/>
    <cellStyle name="Финансовый 4 18 3 3" xfId="1850"/>
    <cellStyle name="Финансовый 4 18 3 4" xfId="1851"/>
    <cellStyle name="Финансовый 4 18 3 5" xfId="1852"/>
    <cellStyle name="Финансовый 4 18 3 6" xfId="1853"/>
    <cellStyle name="Финансовый 4 18 4" xfId="1854"/>
    <cellStyle name="Финансовый 4 18 4 2" xfId="1855"/>
    <cellStyle name="Финансовый 4 18 4 3" xfId="1856"/>
    <cellStyle name="Финансовый 4 18 4 4" xfId="1857"/>
    <cellStyle name="Финансовый 4 18 4 5" xfId="1858"/>
    <cellStyle name="Финансовый 4 18 4 6" xfId="1859"/>
    <cellStyle name="Финансовый 4 18 5" xfId="1860"/>
    <cellStyle name="Финансовый 4 18 5 2" xfId="1861"/>
    <cellStyle name="Финансовый 4 18 5 3" xfId="1862"/>
    <cellStyle name="Финансовый 4 18 5 4" xfId="1863"/>
    <cellStyle name="Финансовый 4 18 5 5" xfId="1864"/>
    <cellStyle name="Финансовый 4 18 5 6" xfId="1865"/>
    <cellStyle name="Финансовый 4 18 6" xfId="1866"/>
    <cellStyle name="Финансовый 4 18 6 2" xfId="1867"/>
    <cellStyle name="Финансовый 4 18 6 3" xfId="1868"/>
    <cellStyle name="Финансовый 4 18 6 4" xfId="1869"/>
    <cellStyle name="Финансовый 4 18 6 5" xfId="1870"/>
    <cellStyle name="Финансовый 4 18 6 6" xfId="1871"/>
    <cellStyle name="Финансовый 4 18 7" xfId="1872"/>
    <cellStyle name="Финансовый 4 18 7 2" xfId="1873"/>
    <cellStyle name="Финансовый 4 18 7 3" xfId="1874"/>
    <cellStyle name="Финансовый 4 18 7 4" xfId="1875"/>
    <cellStyle name="Финансовый 4 18 7 5" xfId="1876"/>
    <cellStyle name="Финансовый 4 18 7 6" xfId="1877"/>
    <cellStyle name="Финансовый 4 19" xfId="1878"/>
    <cellStyle name="Финансовый 4 19 2" xfId="1879"/>
    <cellStyle name="Финансовый 4 19 2 2" xfId="1880"/>
    <cellStyle name="Финансовый 4 19 2 3" xfId="1881"/>
    <cellStyle name="Финансовый 4 19 2 4" xfId="1882"/>
    <cellStyle name="Финансовый 4 19 2 5" xfId="1883"/>
    <cellStyle name="Финансовый 4 19 2 6" xfId="1884"/>
    <cellStyle name="Финансовый 4 19 3" xfId="1885"/>
    <cellStyle name="Финансовый 4 19 3 2" xfId="1886"/>
    <cellStyle name="Финансовый 4 19 3 3" xfId="1887"/>
    <cellStyle name="Финансовый 4 19 3 4" xfId="1888"/>
    <cellStyle name="Финансовый 4 19 3 5" xfId="1889"/>
    <cellStyle name="Финансовый 4 19 3 6" xfId="1890"/>
    <cellStyle name="Финансовый 4 19 4" xfId="1891"/>
    <cellStyle name="Финансовый 4 19 4 2" xfId="1892"/>
    <cellStyle name="Финансовый 4 19 4 3" xfId="1893"/>
    <cellStyle name="Финансовый 4 19 4 4" xfId="1894"/>
    <cellStyle name="Финансовый 4 19 4 5" xfId="1895"/>
    <cellStyle name="Финансовый 4 19 4 6" xfId="1896"/>
    <cellStyle name="Финансовый 4 19 5" xfId="1897"/>
    <cellStyle name="Финансовый 4 19 5 2" xfId="1898"/>
    <cellStyle name="Финансовый 4 19 5 3" xfId="1899"/>
    <cellStyle name="Финансовый 4 19 5 4" xfId="1900"/>
    <cellStyle name="Финансовый 4 19 5 5" xfId="1901"/>
    <cellStyle name="Финансовый 4 19 5 6" xfId="1902"/>
    <cellStyle name="Финансовый 4 19 6" xfId="1903"/>
    <cellStyle name="Финансовый 4 19 6 2" xfId="1904"/>
    <cellStyle name="Финансовый 4 19 6 3" xfId="1905"/>
    <cellStyle name="Финансовый 4 19 6 4" xfId="1906"/>
    <cellStyle name="Финансовый 4 19 6 5" xfId="1907"/>
    <cellStyle name="Финансовый 4 19 6 6" xfId="1908"/>
    <cellStyle name="Финансовый 4 2" xfId="1909"/>
    <cellStyle name="Финансовый 4 2 2" xfId="1910"/>
    <cellStyle name="Финансовый 4 2 2 2" xfId="1911"/>
    <cellStyle name="Финансовый 4 2 2 3" xfId="1912"/>
    <cellStyle name="Финансовый 4 2 2 3 2" xfId="1913"/>
    <cellStyle name="Финансовый 4 2 2 3 3" xfId="1914"/>
    <cellStyle name="Финансовый 4 2 2 3 4" xfId="1915"/>
    <cellStyle name="Финансовый 4 2 2 3 5" xfId="1916"/>
    <cellStyle name="Финансовый 4 2 2 3 6" xfId="1917"/>
    <cellStyle name="Финансовый 4 2 2 4" xfId="1918"/>
    <cellStyle name="Финансовый 4 2 2 4 2" xfId="1919"/>
    <cellStyle name="Финансовый 4 2 2 4 3" xfId="1920"/>
    <cellStyle name="Финансовый 4 2 2 4 4" xfId="1921"/>
    <cellStyle name="Финансовый 4 2 2 4 5" xfId="1922"/>
    <cellStyle name="Финансовый 4 2 2 4 6" xfId="1923"/>
    <cellStyle name="Финансовый 4 2 2 5" xfId="1924"/>
    <cellStyle name="Финансовый 4 2 2 5 2" xfId="1925"/>
    <cellStyle name="Финансовый 4 2 2 5 3" xfId="1926"/>
    <cellStyle name="Финансовый 4 2 2 5 4" xfId="1927"/>
    <cellStyle name="Финансовый 4 2 2 5 5" xfId="1928"/>
    <cellStyle name="Финансовый 4 2 2 5 6" xfId="1929"/>
    <cellStyle name="Финансовый 4 2 2 6" xfId="1930"/>
    <cellStyle name="Финансовый 4 2 2 6 2" xfId="1931"/>
    <cellStyle name="Финансовый 4 2 2 6 3" xfId="1932"/>
    <cellStyle name="Финансовый 4 2 2 6 4" xfId="1933"/>
    <cellStyle name="Финансовый 4 2 2 6 5" xfId="1934"/>
    <cellStyle name="Финансовый 4 2 2 6 6" xfId="1935"/>
    <cellStyle name="Финансовый 4 2 2 7" xfId="1936"/>
    <cellStyle name="Финансовый 4 2 2 7 2" xfId="1937"/>
    <cellStyle name="Финансовый 4 2 2 7 3" xfId="1938"/>
    <cellStyle name="Финансовый 4 2 2 7 4" xfId="1939"/>
    <cellStyle name="Финансовый 4 2 2 7 5" xfId="1940"/>
    <cellStyle name="Финансовый 4 2 2 7 6" xfId="1941"/>
    <cellStyle name="Финансовый 4 2 3" xfId="1942"/>
    <cellStyle name="Финансовый 4 2 4" xfId="1943"/>
    <cellStyle name="Финансовый 4 2 5" xfId="1944"/>
    <cellStyle name="Финансовый 4 2 5 2" xfId="1945"/>
    <cellStyle name="Финансовый 4 2 5 3" xfId="1946"/>
    <cellStyle name="Финансовый 4 2 5 4" xfId="1947"/>
    <cellStyle name="Финансовый 4 2 5 5" xfId="1948"/>
    <cellStyle name="Финансовый 4 2 5 6" xfId="1949"/>
    <cellStyle name="Финансовый 4 20" xfId="1950"/>
    <cellStyle name="Финансовый 4 20 2" xfId="1951"/>
    <cellStyle name="Финансовый 4 20 2 2" xfId="1952"/>
    <cellStyle name="Финансовый 4 20 2 3" xfId="1953"/>
    <cellStyle name="Финансовый 4 20 2 4" xfId="1954"/>
    <cellStyle name="Финансовый 4 20 2 5" xfId="1955"/>
    <cellStyle name="Финансовый 4 20 2 6" xfId="1956"/>
    <cellStyle name="Финансовый 4 20 3" xfId="1957"/>
    <cellStyle name="Финансовый 4 20 3 2" xfId="1958"/>
    <cellStyle name="Финансовый 4 20 3 3" xfId="1959"/>
    <cellStyle name="Финансовый 4 20 3 4" xfId="1960"/>
    <cellStyle name="Финансовый 4 20 3 5" xfId="1961"/>
    <cellStyle name="Финансовый 4 20 3 6" xfId="1962"/>
    <cellStyle name="Финансовый 4 20 4" xfId="1963"/>
    <cellStyle name="Финансовый 4 20 4 2" xfId="1964"/>
    <cellStyle name="Финансовый 4 20 4 3" xfId="1965"/>
    <cellStyle name="Финансовый 4 20 4 4" xfId="1966"/>
    <cellStyle name="Финансовый 4 20 4 5" xfId="1967"/>
    <cellStyle name="Финансовый 4 20 4 6" xfId="1968"/>
    <cellStyle name="Финансовый 4 20 5" xfId="1969"/>
    <cellStyle name="Финансовый 4 20 5 2" xfId="1970"/>
    <cellStyle name="Финансовый 4 20 5 3" xfId="1971"/>
    <cellStyle name="Финансовый 4 20 5 4" xfId="1972"/>
    <cellStyle name="Финансовый 4 20 5 5" xfId="1973"/>
    <cellStyle name="Финансовый 4 20 5 6" xfId="1974"/>
    <cellStyle name="Финансовый 4 20 6" xfId="1975"/>
    <cellStyle name="Финансовый 4 20 6 2" xfId="1976"/>
    <cellStyle name="Финансовый 4 20 6 3" xfId="1977"/>
    <cellStyle name="Финансовый 4 20 6 4" xfId="1978"/>
    <cellStyle name="Финансовый 4 20 6 5" xfId="1979"/>
    <cellStyle name="Финансовый 4 20 6 6" xfId="1980"/>
    <cellStyle name="Финансовый 4 21" xfId="1981"/>
    <cellStyle name="Финансовый 4 21 2" xfId="1982"/>
    <cellStyle name="Финансовый 4 21 2 2" xfId="1983"/>
    <cellStyle name="Финансовый 4 21 2 3" xfId="1984"/>
    <cellStyle name="Финансовый 4 21 2 4" xfId="1985"/>
    <cellStyle name="Финансовый 4 21 2 5" xfId="1986"/>
    <cellStyle name="Финансовый 4 21 2 6" xfId="1987"/>
    <cellStyle name="Финансовый 4 21 3" xfId="1988"/>
    <cellStyle name="Финансовый 4 21 3 2" xfId="1989"/>
    <cellStyle name="Финансовый 4 21 3 3" xfId="1990"/>
    <cellStyle name="Финансовый 4 21 3 4" xfId="1991"/>
    <cellStyle name="Финансовый 4 21 3 5" xfId="1992"/>
    <cellStyle name="Финансовый 4 21 3 6" xfId="1993"/>
    <cellStyle name="Финансовый 4 21 4" xfId="1994"/>
    <cellStyle name="Финансовый 4 21 4 2" xfId="1995"/>
    <cellStyle name="Финансовый 4 21 4 3" xfId="1996"/>
    <cellStyle name="Финансовый 4 21 4 4" xfId="1997"/>
    <cellStyle name="Финансовый 4 21 4 5" xfId="1998"/>
    <cellStyle name="Финансовый 4 21 4 6" xfId="1999"/>
    <cellStyle name="Финансовый 4 21 5" xfId="2000"/>
    <cellStyle name="Финансовый 4 21 5 2" xfId="2001"/>
    <cellStyle name="Финансовый 4 21 5 3" xfId="2002"/>
    <cellStyle name="Финансовый 4 21 5 4" xfId="2003"/>
    <cellStyle name="Финансовый 4 21 5 5" xfId="2004"/>
    <cellStyle name="Финансовый 4 21 5 6" xfId="2005"/>
    <cellStyle name="Финансовый 4 21 6" xfId="2006"/>
    <cellStyle name="Финансовый 4 21 6 2" xfId="2007"/>
    <cellStyle name="Финансовый 4 21 6 3" xfId="2008"/>
    <cellStyle name="Финансовый 4 21 6 4" xfId="2009"/>
    <cellStyle name="Финансовый 4 21 6 5" xfId="2010"/>
    <cellStyle name="Финансовый 4 21 6 6" xfId="2011"/>
    <cellStyle name="Финансовый 4 22" xfId="2012"/>
    <cellStyle name="Финансовый 4 22 2" xfId="2013"/>
    <cellStyle name="Финансовый 4 22 2 2" xfId="2014"/>
    <cellStyle name="Финансовый 4 22 2 3" xfId="2015"/>
    <cellStyle name="Финансовый 4 22 2 4" xfId="2016"/>
    <cellStyle name="Финансовый 4 22 2 5" xfId="2017"/>
    <cellStyle name="Финансовый 4 22 2 6" xfId="2018"/>
    <cellStyle name="Финансовый 4 22 3" xfId="2019"/>
    <cellStyle name="Финансовый 4 22 3 2" xfId="2020"/>
    <cellStyle name="Финансовый 4 22 3 3" xfId="2021"/>
    <cellStyle name="Финансовый 4 22 3 4" xfId="2022"/>
    <cellStyle name="Финансовый 4 22 3 5" xfId="2023"/>
    <cellStyle name="Финансовый 4 22 3 6" xfId="2024"/>
    <cellStyle name="Финансовый 4 22 4" xfId="2025"/>
    <cellStyle name="Финансовый 4 22 4 2" xfId="2026"/>
    <cellStyle name="Финансовый 4 22 4 3" xfId="2027"/>
    <cellStyle name="Финансовый 4 22 4 4" xfId="2028"/>
    <cellStyle name="Финансовый 4 22 4 5" xfId="2029"/>
    <cellStyle name="Финансовый 4 22 4 6" xfId="2030"/>
    <cellStyle name="Финансовый 4 22 5" xfId="2031"/>
    <cellStyle name="Финансовый 4 22 5 2" xfId="2032"/>
    <cellStyle name="Финансовый 4 22 5 3" xfId="2033"/>
    <cellStyle name="Финансовый 4 22 5 4" xfId="2034"/>
    <cellStyle name="Финансовый 4 22 5 5" xfId="2035"/>
    <cellStyle name="Финансовый 4 22 5 6" xfId="2036"/>
    <cellStyle name="Финансовый 4 22 6" xfId="2037"/>
    <cellStyle name="Финансовый 4 22 6 2" xfId="2038"/>
    <cellStyle name="Финансовый 4 22 6 3" xfId="2039"/>
    <cellStyle name="Финансовый 4 22 6 4" xfId="2040"/>
    <cellStyle name="Финансовый 4 22 6 5" xfId="2041"/>
    <cellStyle name="Финансовый 4 22 6 6" xfId="2042"/>
    <cellStyle name="Финансовый 4 23" xfId="2043"/>
    <cellStyle name="Финансовый 4 23 2" xfId="2044"/>
    <cellStyle name="Финансовый 4 23 3" xfId="2045"/>
    <cellStyle name="Финансовый 4 23 4" xfId="2046"/>
    <cellStyle name="Финансовый 4 23 5" xfId="2047"/>
    <cellStyle name="Финансовый 4 23 6" xfId="2048"/>
    <cellStyle name="Финансовый 4 24" xfId="2049"/>
    <cellStyle name="Финансовый 4 24 2" xfId="2050"/>
    <cellStyle name="Финансовый 4 24 3" xfId="2051"/>
    <cellStyle name="Финансовый 4 24 4" xfId="2052"/>
    <cellStyle name="Финансовый 4 24 5" xfId="2053"/>
    <cellStyle name="Финансовый 4 24 6" xfId="2054"/>
    <cellStyle name="Финансовый 4 25" xfId="2055"/>
    <cellStyle name="Финансовый 4 25 2" xfId="2056"/>
    <cellStyle name="Финансовый 4 25 3" xfId="2057"/>
    <cellStyle name="Финансовый 4 25 4" xfId="2058"/>
    <cellStyle name="Финансовый 4 25 5" xfId="2059"/>
    <cellStyle name="Финансовый 4 25 6" xfId="2060"/>
    <cellStyle name="Финансовый 4 26" xfId="2061"/>
    <cellStyle name="Финансовый 4 26 2" xfId="2062"/>
    <cellStyle name="Финансовый 4 26 3" xfId="2063"/>
    <cellStyle name="Финансовый 4 26 4" xfId="2064"/>
    <cellStyle name="Финансовый 4 26 5" xfId="2065"/>
    <cellStyle name="Финансовый 4 26 6" xfId="2066"/>
    <cellStyle name="Финансовый 4 27" xfId="2067"/>
    <cellStyle name="Финансовый 4 27 2" xfId="2068"/>
    <cellStyle name="Финансовый 4 27 3" xfId="2069"/>
    <cellStyle name="Финансовый 4 27 4" xfId="2070"/>
    <cellStyle name="Финансовый 4 27 5" xfId="2071"/>
    <cellStyle name="Финансовый 4 27 6" xfId="2072"/>
    <cellStyle name="Финансовый 4 28" xfId="2073"/>
    <cellStyle name="Финансовый 4 29" xfId="2074"/>
    <cellStyle name="Финансовый 4 3" xfId="2075"/>
    <cellStyle name="Финансовый 4 3 2" xfId="2076"/>
    <cellStyle name="Финансовый 4 3 2 2" xfId="2077"/>
    <cellStyle name="Финансовый 4 3 2 3" xfId="2078"/>
    <cellStyle name="Финансовый 4 3 2 3 2" xfId="2079"/>
    <cellStyle name="Финансовый 4 3 2 3 3" xfId="2080"/>
    <cellStyle name="Финансовый 4 3 2 3 4" xfId="2081"/>
    <cellStyle name="Финансовый 4 3 2 3 5" xfId="2082"/>
    <cellStyle name="Финансовый 4 3 2 3 6" xfId="2083"/>
    <cellStyle name="Финансовый 4 3 2 4" xfId="2084"/>
    <cellStyle name="Финансовый 4 3 2 4 2" xfId="2085"/>
    <cellStyle name="Финансовый 4 3 2 4 3" xfId="2086"/>
    <cellStyle name="Финансовый 4 3 2 4 4" xfId="2087"/>
    <cellStyle name="Финансовый 4 3 2 4 5" xfId="2088"/>
    <cellStyle name="Финансовый 4 3 2 4 6" xfId="2089"/>
    <cellStyle name="Финансовый 4 3 2 5" xfId="2090"/>
    <cellStyle name="Финансовый 4 3 2 5 2" xfId="2091"/>
    <cellStyle name="Финансовый 4 3 2 5 3" xfId="2092"/>
    <cellStyle name="Финансовый 4 3 2 5 4" xfId="2093"/>
    <cellStyle name="Финансовый 4 3 2 5 5" xfId="2094"/>
    <cellStyle name="Финансовый 4 3 2 5 6" xfId="2095"/>
    <cellStyle name="Финансовый 4 3 2 6" xfId="2096"/>
    <cellStyle name="Финансовый 4 3 2 6 2" xfId="2097"/>
    <cellStyle name="Финансовый 4 3 2 6 3" xfId="2098"/>
    <cellStyle name="Финансовый 4 3 2 6 4" xfId="2099"/>
    <cellStyle name="Финансовый 4 3 2 6 5" xfId="2100"/>
    <cellStyle name="Финансовый 4 3 2 6 6" xfId="2101"/>
    <cellStyle name="Финансовый 4 3 2 7" xfId="2102"/>
    <cellStyle name="Финансовый 4 3 2 7 2" xfId="2103"/>
    <cellStyle name="Финансовый 4 3 2 7 3" xfId="2104"/>
    <cellStyle name="Финансовый 4 3 2 7 4" xfId="2105"/>
    <cellStyle name="Финансовый 4 3 2 7 5" xfId="2106"/>
    <cellStyle name="Финансовый 4 3 2 7 6" xfId="2107"/>
    <cellStyle name="Финансовый 4 3 3" xfId="2108"/>
    <cellStyle name="Финансовый 4 3 4" xfId="2109"/>
    <cellStyle name="Финансовый 4 30" xfId="2110"/>
    <cellStyle name="Финансовый 4 31" xfId="2111"/>
    <cellStyle name="Финансовый 4 32" xfId="2112"/>
    <cellStyle name="Финансовый 4 4" xfId="2113"/>
    <cellStyle name="Финансовый 4 4 2" xfId="2114"/>
    <cellStyle name="Финансовый 4 4 2 2" xfId="2115"/>
    <cellStyle name="Финансовый 4 4 2 3" xfId="2116"/>
    <cellStyle name="Финансовый 4 4 2 3 2" xfId="2117"/>
    <cellStyle name="Финансовый 4 4 2 3 3" xfId="2118"/>
    <cellStyle name="Финансовый 4 4 2 3 4" xfId="2119"/>
    <cellStyle name="Финансовый 4 4 2 3 5" xfId="2120"/>
    <cellStyle name="Финансовый 4 4 2 3 6" xfId="2121"/>
    <cellStyle name="Финансовый 4 4 2 4" xfId="2122"/>
    <cellStyle name="Финансовый 4 4 2 4 2" xfId="2123"/>
    <cellStyle name="Финансовый 4 4 2 4 3" xfId="2124"/>
    <cellStyle name="Финансовый 4 4 2 4 4" xfId="2125"/>
    <cellStyle name="Финансовый 4 4 2 4 5" xfId="2126"/>
    <cellStyle name="Финансовый 4 4 2 4 6" xfId="2127"/>
    <cellStyle name="Финансовый 4 4 2 5" xfId="2128"/>
    <cellStyle name="Финансовый 4 4 2 5 2" xfId="2129"/>
    <cellStyle name="Финансовый 4 4 2 5 3" xfId="2130"/>
    <cellStyle name="Финансовый 4 4 2 5 4" xfId="2131"/>
    <cellStyle name="Финансовый 4 4 2 5 5" xfId="2132"/>
    <cellStyle name="Финансовый 4 4 2 5 6" xfId="2133"/>
    <cellStyle name="Финансовый 4 4 2 6" xfId="2134"/>
    <cellStyle name="Финансовый 4 4 2 6 2" xfId="2135"/>
    <cellStyle name="Финансовый 4 4 2 6 3" xfId="2136"/>
    <cellStyle name="Финансовый 4 4 2 6 4" xfId="2137"/>
    <cellStyle name="Финансовый 4 4 2 6 5" xfId="2138"/>
    <cellStyle name="Финансовый 4 4 2 6 6" xfId="2139"/>
    <cellStyle name="Финансовый 4 4 2 7" xfId="2140"/>
    <cellStyle name="Финансовый 4 4 2 7 2" xfId="2141"/>
    <cellStyle name="Финансовый 4 4 2 7 3" xfId="2142"/>
    <cellStyle name="Финансовый 4 4 2 7 4" xfId="2143"/>
    <cellStyle name="Финансовый 4 4 2 7 5" xfId="2144"/>
    <cellStyle name="Финансовый 4 4 2 7 6" xfId="2145"/>
    <cellStyle name="Финансовый 4 4 3" xfId="2146"/>
    <cellStyle name="Финансовый 4 4 4" xfId="2147"/>
    <cellStyle name="Финансовый 4 4 5" xfId="2148"/>
    <cellStyle name="Финансовый 4 4 6" xfId="2149"/>
    <cellStyle name="Финансовый 4 4 7" xfId="2150"/>
    <cellStyle name="Финансовый 4 5" xfId="2151"/>
    <cellStyle name="Финансовый 4 5 2" xfId="2152"/>
    <cellStyle name="Финансовый 4 5 2 2" xfId="2153"/>
    <cellStyle name="Финансовый 4 5 2 3" xfId="2154"/>
    <cellStyle name="Финансовый 4 5 2 3 2" xfId="2155"/>
    <cellStyle name="Финансовый 4 5 2 3 3" xfId="2156"/>
    <cellStyle name="Финансовый 4 5 2 3 4" xfId="2157"/>
    <cellStyle name="Финансовый 4 5 2 3 5" xfId="2158"/>
    <cellStyle name="Финансовый 4 5 2 3 6" xfId="2159"/>
    <cellStyle name="Финансовый 4 5 2 4" xfId="2160"/>
    <cellStyle name="Финансовый 4 5 2 4 2" xfId="2161"/>
    <cellStyle name="Финансовый 4 5 2 4 3" xfId="2162"/>
    <cellStyle name="Финансовый 4 5 2 4 4" xfId="2163"/>
    <cellStyle name="Финансовый 4 5 2 4 5" xfId="2164"/>
    <cellStyle name="Финансовый 4 5 2 4 6" xfId="2165"/>
    <cellStyle name="Финансовый 4 5 2 5" xfId="2166"/>
    <cellStyle name="Финансовый 4 5 2 5 2" xfId="2167"/>
    <cellStyle name="Финансовый 4 5 2 5 3" xfId="2168"/>
    <cellStyle name="Финансовый 4 5 2 5 4" xfId="2169"/>
    <cellStyle name="Финансовый 4 5 2 5 5" xfId="2170"/>
    <cellStyle name="Финансовый 4 5 2 5 6" xfId="2171"/>
    <cellStyle name="Финансовый 4 5 2 6" xfId="2172"/>
    <cellStyle name="Финансовый 4 5 2 6 2" xfId="2173"/>
    <cellStyle name="Финансовый 4 5 2 6 3" xfId="2174"/>
    <cellStyle name="Финансовый 4 5 2 6 4" xfId="2175"/>
    <cellStyle name="Финансовый 4 5 2 6 5" xfId="2176"/>
    <cellStyle name="Финансовый 4 5 2 6 6" xfId="2177"/>
    <cellStyle name="Финансовый 4 5 2 7" xfId="2178"/>
    <cellStyle name="Финансовый 4 5 2 7 2" xfId="2179"/>
    <cellStyle name="Финансовый 4 5 2 7 3" xfId="2180"/>
    <cellStyle name="Финансовый 4 5 2 7 4" xfId="2181"/>
    <cellStyle name="Финансовый 4 5 2 7 5" xfId="2182"/>
    <cellStyle name="Финансовый 4 5 2 7 6" xfId="2183"/>
    <cellStyle name="Финансовый 4 5 3" xfId="2184"/>
    <cellStyle name="Финансовый 4 5 4" xfId="2185"/>
    <cellStyle name="Финансовый 4 5 5" xfId="2186"/>
    <cellStyle name="Финансовый 4 5 6" xfId="2187"/>
    <cellStyle name="Финансовый 4 5 7" xfId="2188"/>
    <cellStyle name="Финансовый 4 6" xfId="2189"/>
    <cellStyle name="Финансовый 4 7" xfId="2190"/>
    <cellStyle name="Финансовый 4 8" xfId="2191"/>
    <cellStyle name="Финансовый 4 9" xfId="2192"/>
    <cellStyle name="Формула" xfId="2193"/>
    <cellStyle name="Формула 2" xfId="2194"/>
    <cellStyle name="ФормулаВБ" xfId="2195"/>
    <cellStyle name="ФормулаВБ 2" xfId="2196"/>
    <cellStyle name="ФормулаНаКонтроль" xfId="2197"/>
    <cellStyle name="Хороший" xfId="2198"/>
    <cellStyle name="Хороший 2 2" xfId="2199"/>
    <cellStyle name="Хороший 2 3" xfId="2200"/>
    <cellStyle name="Хороший 2 4" xfId="2201"/>
    <cellStyle name="Хороший 2 5" xfId="2202"/>
    <cellStyle name="Хороший 2 6" xfId="2203"/>
    <cellStyle name="Хороший 2 7" xfId="2204"/>
    <cellStyle name="Хороший 3 2" xfId="2205"/>
    <cellStyle name="Хороший 3 3" xfId="2206"/>
    <cellStyle name="Хороший 3 4" xfId="2207"/>
    <cellStyle name="Хороший 3 5" xfId="2208"/>
    <cellStyle name="Хороший 3 6" xfId="2209"/>
    <cellStyle name="Хороший 3 7" xfId="2210"/>
    <cellStyle name="Хороший 4 2" xfId="2211"/>
    <cellStyle name="Хороший 4 3" xfId="2212"/>
    <cellStyle name="Хороший 4 4" xfId="2213"/>
    <cellStyle name="Хороший 4 5" xfId="2214"/>
    <cellStyle name="Хороший 4 6" xfId="2215"/>
    <cellStyle name="Хороший 4 7" xfId="2216"/>
    <cellStyle name="Хороший 5 2" xfId="2217"/>
    <cellStyle name="Хороший 5 3" xfId="2218"/>
    <cellStyle name="Хороший 5 4" xfId="2219"/>
    <cellStyle name="Хороший 5 5" xfId="2220"/>
    <cellStyle name="Хороший 5 6" xfId="2221"/>
    <cellStyle name="Хороший 5 7" xfId="2222"/>
    <cellStyle name="Хороший 6 2" xfId="2223"/>
    <cellStyle name="Хороший 6 3" xfId="2224"/>
    <cellStyle name="Хороший 6 4" xfId="2225"/>
    <cellStyle name="Хороший 6 5" xfId="2226"/>
    <cellStyle name="Хороший 6 6" xfId="2227"/>
    <cellStyle name="Хороший 6 7" xfId="2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6;.&#1046;&#1080;&#1083;.%202020%20&#1075;&#1086;&#1076;\&#1056;&#1040;&#1057;&#1063;&#1045;&#1058;%20&#1090;&#1072;&#1088;&#1080;&#1092;&#1072;%20&#1085;&#1072;%202020&#1075;&#1086;&#1076;%20&#1087;&#1086;%20&#1052;&#1050;&#1044;\&#1052;&#1080;&#1088;&#1072;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7.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8.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9.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2.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5.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7.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8&#1040;..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9..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7;&#1090;&#1088;&#1086;&#1080;&#1090;&#1077;&#1083;&#1077;&#1081;-10..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10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77;&#1083;&#1082;&#1091;&#1085;%20202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2..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3..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4..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5..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6..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7..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46;&#1091;&#1082;&#1086;&#1074;&#1072;-8.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1)%20&#1085;&#1072;%202021&#1075;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2)%20&#1085;&#1072;%202021&#1075;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3)%20&#1085;&#1072;%202021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100;&#1089;&#1082;%20202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4)%20&#1085;&#1072;%202021&#1075;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5)%20&#1085;&#1072;%202021&#1075;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6)%20&#1085;&#1072;%202021&#1075;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7)%20&#1085;&#1072;%202021&#1075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8)%20&#1085;&#1072;%202021&#1075;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9)%20&#1085;&#1072;%202021&#1075;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2)%20&#1085;&#1072;%202021&#1075;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5)%20&#1085;&#1072;%202021&#1075;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7)%20&#1085;&#1072;%202021&#1075;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8&#1040;)%20&#1085;&#1072;%202021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1..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9)%20&#1085;&#1072;%202021&#1075;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7;&#1090;&#1088;&#1086;&#1080;&#1090;&#1077;&#1083;&#1077;&#1081;-10)%20&#1085;&#1072;%202021&#1075;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2)%20&#1085;&#1072;%202021&#1075;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3)%20&#1085;&#1072;%202021&#1075;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4)%20&#1085;&#1072;%202021&#1075;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5)%20&#1085;&#1072;%202021&#1075;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6)%20&#1085;&#1072;%202021&#1075;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7)%20&#1085;&#1072;%202021&#1075;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46;&#1091;&#1082;&#1086;&#1074;&#1072;-8)%20&#1085;&#1072;%202021&#1075;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5;&#1083;&#1072;&#1085;%20&#1088;&#1072;&#1073;&#1086;&#1090;%202021%20&#1087;&#1086;%20&#1089;.&#1078;.%20&#1085;&#1072;%20&#1089;&#1072;&#1081;&#1090;%20&#1043;&#1048;&#1057;%20&#1046;&#1050;&#1061;\&#1055;&#1083;&#1072;&#1085;%20&#1088;&#1072;&#1073;&#1086;&#1090;%20(&#1052;&#1080;&#1088;&#1072;-10)%20&#1085;&#1072;%202021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2.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3.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4.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5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0;&#1056;&#1048;&#1060;%20&#1057;.&#1046;.%202021%20&#1075;\&#1056;&#1072;&#1089;&#1095;&#1077;&#1090;%20&#1090;&#1072;&#1088;&#1080;&#1092;&#1072;%20&#1084;&#1077;&#1090;&#1086;&#1076;&#1086;&#1084;%20&#1080;&#1085;&#1076;&#1077;&#1082;&#1089;&#1072;&#1094;&#1080;&#1080;%20&#1085;&#1072;%202021&#1075;\&#1052;&#1080;&#1088;&#1072;-6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5">
          <cell r="D25">
            <v>0</v>
          </cell>
        </row>
        <row r="26">
          <cell r="D2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16.554666635325418</v>
          </cell>
        </row>
        <row r="23">
          <cell r="D23">
            <v>4.050038857385122</v>
          </cell>
        </row>
        <row r="24">
          <cell r="D24">
            <v>5.09413310624265</v>
          </cell>
        </row>
        <row r="75">
          <cell r="D75">
            <v>0.3779502908097075</v>
          </cell>
        </row>
        <row r="83">
          <cell r="D83">
            <v>7.032544380887936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16.554637157315852</v>
          </cell>
        </row>
        <row r="23">
          <cell r="D23">
            <v>4.050038857385123</v>
          </cell>
        </row>
        <row r="24">
          <cell r="D24">
            <v>5.594295161627439</v>
          </cell>
        </row>
        <row r="75">
          <cell r="D75">
            <v>0.6583255068448635</v>
          </cell>
        </row>
        <row r="83">
          <cell r="D83">
            <v>6.251977631458427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16.54745060300346</v>
          </cell>
        </row>
        <row r="23">
          <cell r="D23">
            <v>4.0500388573851245</v>
          </cell>
        </row>
        <row r="24">
          <cell r="D24">
            <v>7.780799947041474</v>
          </cell>
        </row>
        <row r="75">
          <cell r="D75">
            <v>0.34628561244040745</v>
          </cell>
        </row>
        <row r="83">
          <cell r="D83">
            <v>4.370326186136454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</v>
          </cell>
        </row>
        <row r="23">
          <cell r="D23">
            <v>4.050038857385115</v>
          </cell>
        </row>
        <row r="24">
          <cell r="D24">
            <v>5.523810391550628</v>
          </cell>
        </row>
        <row r="73">
          <cell r="D73">
            <v>0.2499399478995552</v>
          </cell>
        </row>
        <row r="81">
          <cell r="D81">
            <v>6.731916394048478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</v>
          </cell>
        </row>
        <row r="23">
          <cell r="D23">
            <v>4.05003885738512</v>
          </cell>
        </row>
        <row r="24">
          <cell r="D24">
            <v>8.952198692493681</v>
          </cell>
        </row>
        <row r="74">
          <cell r="D74">
            <v>0.1973086661875906</v>
          </cell>
        </row>
        <row r="82">
          <cell r="D82">
            <v>3.3565446151487075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16.54946587698274</v>
          </cell>
        </row>
        <row r="23">
          <cell r="D23">
            <v>4.050038857385116</v>
          </cell>
        </row>
        <row r="24">
          <cell r="D24">
            <v>4.376192549075407</v>
          </cell>
        </row>
        <row r="74">
          <cell r="D74">
            <v>0.22946227561475063</v>
          </cell>
        </row>
        <row r="82">
          <cell r="D82">
            <v>7.893772194907468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16.552499098278076</v>
          </cell>
        </row>
        <row r="23">
          <cell r="D23">
            <v>4.050038857385123</v>
          </cell>
        </row>
        <row r="24">
          <cell r="D24">
            <v>6.944453371378984</v>
          </cell>
        </row>
        <row r="75">
          <cell r="D75">
            <v>0.3857479558105144</v>
          </cell>
        </row>
        <row r="83">
          <cell r="D83">
            <v>5.1722589137034545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</v>
          </cell>
        </row>
        <row r="23">
          <cell r="D23">
            <v>4.050038857385116</v>
          </cell>
        </row>
        <row r="24">
          <cell r="D24">
            <v>7.150114158301249</v>
          </cell>
        </row>
        <row r="75">
          <cell r="D75">
            <v>0.5750042507509121</v>
          </cell>
        </row>
        <row r="83">
          <cell r="D83">
            <v>4.781202302158273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</v>
          </cell>
        </row>
        <row r="23">
          <cell r="D23">
            <v>4.0500388573851245</v>
          </cell>
        </row>
        <row r="24">
          <cell r="D24">
            <v>6.18020356399553</v>
          </cell>
        </row>
        <row r="74">
          <cell r="D74">
            <v>0.3126720346272613</v>
          </cell>
        </row>
        <row r="82">
          <cell r="D82">
            <v>6.013297414767397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26.21944021166369</v>
          </cell>
        </row>
        <row r="23">
          <cell r="D23">
            <v>4.050038857385123</v>
          </cell>
        </row>
        <row r="24">
          <cell r="D24">
            <v>18.426925063592154</v>
          </cell>
        </row>
        <row r="25">
          <cell r="D25">
            <v>9.666619620138833</v>
          </cell>
        </row>
        <row r="76">
          <cell r="D76">
            <v>0.6981439339236462</v>
          </cell>
        </row>
        <row r="84">
          <cell r="D84">
            <v>3.0443323567627747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2."/>
      <sheetName val="ИТОГО"/>
    </sheetNames>
    <sheetDataSet>
      <sheetData sheetId="0">
        <row r="4">
          <cell r="C4">
            <v>92513.60399999993</v>
          </cell>
        </row>
        <row r="7">
          <cell r="N7">
            <v>177939.77999999997</v>
          </cell>
        </row>
        <row r="9">
          <cell r="N9">
            <v>165821.91999999998</v>
          </cell>
        </row>
        <row r="12">
          <cell r="N12">
            <v>315427.57</v>
          </cell>
        </row>
      </sheetData>
      <sheetData sheetId="1">
        <row r="4">
          <cell r="C4">
            <v>20689.530000000057</v>
          </cell>
        </row>
        <row r="7">
          <cell r="N7">
            <v>178039.02000000002</v>
          </cell>
        </row>
        <row r="9">
          <cell r="N9">
            <v>175012.63</v>
          </cell>
        </row>
        <row r="12">
          <cell r="N12">
            <v>319401.53</v>
          </cell>
        </row>
      </sheetData>
      <sheetData sheetId="2">
        <row r="4">
          <cell r="C4">
            <v>54181.918799999985</v>
          </cell>
        </row>
        <row r="7">
          <cell r="N7">
            <v>176410.02</v>
          </cell>
        </row>
        <row r="9">
          <cell r="N9">
            <v>171698.34000000003</v>
          </cell>
        </row>
        <row r="12">
          <cell r="N12">
            <v>341434.11999999994</v>
          </cell>
        </row>
      </sheetData>
      <sheetData sheetId="3">
        <row r="4">
          <cell r="C4">
            <v>84491.91200000001</v>
          </cell>
        </row>
        <row r="7">
          <cell r="N7">
            <v>171940.13999999998</v>
          </cell>
        </row>
        <row r="9">
          <cell r="N9">
            <v>172004.29</v>
          </cell>
        </row>
        <row r="12">
          <cell r="N12">
            <v>380044.44</v>
          </cell>
        </row>
      </sheetData>
      <sheetData sheetId="4">
        <row r="4">
          <cell r="C4">
            <v>91419.04699999996</v>
          </cell>
        </row>
        <row r="7">
          <cell r="N7">
            <v>169933.79999999996</v>
          </cell>
        </row>
        <row r="9">
          <cell r="N9">
            <v>205202.04000000004</v>
          </cell>
        </row>
        <row r="12">
          <cell r="N12">
            <v>286361.81</v>
          </cell>
        </row>
      </sheetData>
      <sheetData sheetId="5">
        <row r="4">
          <cell r="C4">
            <v>35562.320000000036</v>
          </cell>
        </row>
        <row r="7">
          <cell r="N7">
            <v>172794.48000000007</v>
          </cell>
        </row>
        <row r="9">
          <cell r="N9">
            <v>164331.38</v>
          </cell>
        </row>
        <row r="12">
          <cell r="N12">
            <v>295017.35000000003</v>
          </cell>
        </row>
      </sheetData>
      <sheetData sheetId="6">
        <row r="4">
          <cell r="C4">
            <v>11265.501000000047</v>
          </cell>
        </row>
        <row r="7">
          <cell r="N7">
            <v>171364.02000000005</v>
          </cell>
        </row>
        <row r="9">
          <cell r="N9">
            <v>166410.68999999997</v>
          </cell>
        </row>
        <row r="12">
          <cell r="N12">
            <v>349911.02</v>
          </cell>
        </row>
      </sheetData>
      <sheetData sheetId="7">
        <row r="4">
          <cell r="C4">
            <v>41256.795999999915</v>
          </cell>
        </row>
        <row r="7">
          <cell r="N7">
            <v>169198.86000000002</v>
          </cell>
        </row>
        <row r="9">
          <cell r="N9">
            <v>161365.07</v>
          </cell>
        </row>
        <row r="12">
          <cell r="N12">
            <v>314517.01</v>
          </cell>
        </row>
      </sheetData>
      <sheetData sheetId="8">
        <row r="4">
          <cell r="C4">
            <v>41436.29700000011</v>
          </cell>
        </row>
        <row r="7">
          <cell r="N7">
            <v>170556.66000000006</v>
          </cell>
        </row>
        <row r="9">
          <cell r="N9">
            <v>177630.94999999998</v>
          </cell>
        </row>
        <row r="12">
          <cell r="N12">
            <v>287585.26</v>
          </cell>
        </row>
      </sheetData>
      <sheetData sheetId="9">
        <row r="4">
          <cell r="C4">
            <v>27315.177999999913</v>
          </cell>
        </row>
        <row r="7">
          <cell r="N7">
            <v>92575.56</v>
          </cell>
        </row>
        <row r="9">
          <cell r="N9">
            <v>97832.23</v>
          </cell>
        </row>
        <row r="12">
          <cell r="N12">
            <v>158231.50000000003</v>
          </cell>
        </row>
      </sheetData>
      <sheetData sheetId="10">
        <row r="4">
          <cell r="C4">
            <v>79676.51299999995</v>
          </cell>
        </row>
        <row r="7">
          <cell r="N7">
            <v>237279.48000000007</v>
          </cell>
        </row>
        <row r="9">
          <cell r="N9">
            <v>215443.08000000002</v>
          </cell>
        </row>
        <row r="12">
          <cell r="N12">
            <v>399538.81000000006</v>
          </cell>
        </row>
      </sheetData>
      <sheetData sheetId="11">
        <row r="4">
          <cell r="C4">
            <v>66461.89100000002</v>
          </cell>
        </row>
        <row r="7">
          <cell r="N7">
            <v>96647.87999999998</v>
          </cell>
        </row>
        <row r="9">
          <cell r="N9">
            <v>83104.16999999998</v>
          </cell>
        </row>
        <row r="12">
          <cell r="N12">
            <v>223804.07</v>
          </cell>
        </row>
      </sheetData>
      <sheetData sheetId="12">
        <row r="4">
          <cell r="C4">
            <v>116507.18949999992</v>
          </cell>
        </row>
        <row r="7">
          <cell r="N7">
            <v>75788.76</v>
          </cell>
        </row>
        <row r="9">
          <cell r="N9">
            <v>83775.17</v>
          </cell>
        </row>
        <row r="12">
          <cell r="N12">
            <v>129364.57</v>
          </cell>
        </row>
      </sheetData>
      <sheetData sheetId="13">
        <row r="4">
          <cell r="C4">
            <v>19782.96230000008</v>
          </cell>
        </row>
        <row r="7">
          <cell r="N7">
            <v>58286.82000000001</v>
          </cell>
        </row>
        <row r="9">
          <cell r="N9">
            <v>49384.729999999996</v>
          </cell>
        </row>
        <row r="12">
          <cell r="N12">
            <v>100869.69000000002</v>
          </cell>
        </row>
      </sheetData>
      <sheetData sheetId="14">
        <row r="4">
          <cell r="C4">
            <v>66721.70999999998</v>
          </cell>
        </row>
        <row r="7">
          <cell r="N7">
            <v>75054</v>
          </cell>
        </row>
        <row r="9">
          <cell r="N9">
            <v>93007.42</v>
          </cell>
        </row>
        <row r="12">
          <cell r="N12">
            <v>149772.39999999997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16.548786845935</v>
          </cell>
        </row>
        <row r="23">
          <cell r="D23">
            <v>4.05003885738512</v>
          </cell>
        </row>
        <row r="24">
          <cell r="D24">
            <v>4.33245291152604</v>
          </cell>
        </row>
        <row r="74">
          <cell r="D74">
            <v>0.1715730236550632</v>
          </cell>
        </row>
        <row r="82">
          <cell r="D82">
            <v>7.994722053368776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32.24086451754232</v>
          </cell>
        </row>
        <row r="23">
          <cell r="D23">
            <v>4.050038857385121</v>
          </cell>
        </row>
        <row r="24">
          <cell r="D24">
            <v>23.37808721342605</v>
          </cell>
        </row>
        <row r="25">
          <cell r="D25">
            <v>15.685254918653046</v>
          </cell>
        </row>
        <row r="75">
          <cell r="D75">
            <v>0.5519597040260503</v>
          </cell>
        </row>
        <row r="83">
          <cell r="D83">
            <v>4.260778742705108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37.17</v>
          </cell>
        </row>
        <row r="23">
          <cell r="D23">
            <v>4.050038857385121</v>
          </cell>
        </row>
        <row r="24">
          <cell r="D24">
            <v>28.48875029862888</v>
          </cell>
        </row>
        <row r="25">
          <cell r="D25">
            <v>20.62279845160708</v>
          </cell>
        </row>
        <row r="75">
          <cell r="D75">
            <v>0.6389877135613702</v>
          </cell>
        </row>
        <row r="83">
          <cell r="D83">
            <v>3.999709698367205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29.84</v>
          </cell>
        </row>
        <row r="23">
          <cell r="D23">
            <v>4.05003885738512</v>
          </cell>
        </row>
        <row r="24">
          <cell r="D24">
            <v>20.704415782553863</v>
          </cell>
        </row>
        <row r="25">
          <cell r="D25">
            <v>13.290386832423692</v>
          </cell>
        </row>
        <row r="76">
          <cell r="D76">
            <v>0.4323000624074137</v>
          </cell>
        </row>
        <row r="84">
          <cell r="D84">
            <v>4.646966835642994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31.21140959148419</v>
          </cell>
        </row>
        <row r="23">
          <cell r="D23">
            <v>4.0500388573851165</v>
          </cell>
        </row>
        <row r="24">
          <cell r="D24">
            <v>23.290533514405812</v>
          </cell>
        </row>
        <row r="25">
          <cell r="D25">
            <v>14.660285899454239</v>
          </cell>
        </row>
        <row r="76">
          <cell r="D76">
            <v>0.24944822219047874</v>
          </cell>
        </row>
        <row r="84">
          <cell r="D84">
            <v>3.6213889975027893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31.52720512680466</v>
          </cell>
        </row>
        <row r="23">
          <cell r="D23">
            <v>4.050038857385118</v>
          </cell>
        </row>
        <row r="24">
          <cell r="D24">
            <v>23.19603624380256</v>
          </cell>
        </row>
        <row r="25">
          <cell r="D25">
            <v>14.979827418379685</v>
          </cell>
        </row>
        <row r="76">
          <cell r="D76">
            <v>0.3295987027071215</v>
          </cell>
        </row>
        <row r="84">
          <cell r="D84">
            <v>3.9515313229098723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36.03</v>
          </cell>
        </row>
        <row r="23">
          <cell r="D23">
            <v>4.050038857385119</v>
          </cell>
        </row>
        <row r="24">
          <cell r="D24">
            <v>27.72781887329058</v>
          </cell>
        </row>
        <row r="25">
          <cell r="D25">
            <v>19.48287392680206</v>
          </cell>
        </row>
        <row r="76">
          <cell r="D76">
            <v>0.3393704796685575</v>
          </cell>
        </row>
        <row r="84">
          <cell r="D84">
            <v>3.9197186899999714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43346.76</v>
          </cell>
        </row>
        <row r="5">
          <cell r="B5">
            <v>0.364</v>
          </cell>
          <cell r="E5">
            <v>3896.27</v>
          </cell>
        </row>
        <row r="6">
          <cell r="B6">
            <v>0.987</v>
          </cell>
          <cell r="E6">
            <v>10567.71</v>
          </cell>
        </row>
        <row r="8">
          <cell r="B8">
            <v>0.11</v>
          </cell>
          <cell r="E8">
            <v>1178.1</v>
          </cell>
        </row>
        <row r="9">
          <cell r="B9">
            <v>1.491</v>
          </cell>
          <cell r="E9">
            <v>15959.29</v>
          </cell>
        </row>
        <row r="10">
          <cell r="B10">
            <v>0.296</v>
          </cell>
          <cell r="E10">
            <v>3169.17</v>
          </cell>
        </row>
        <row r="11">
          <cell r="B11">
            <v>9.252</v>
          </cell>
          <cell r="E11">
            <v>99018.53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43555.74</v>
          </cell>
        </row>
        <row r="5">
          <cell r="B5">
            <v>0.328</v>
          </cell>
          <cell r="E5">
            <v>3523.69</v>
          </cell>
        </row>
        <row r="6">
          <cell r="B6">
            <v>1.288</v>
          </cell>
          <cell r="E6">
            <v>13852.62</v>
          </cell>
        </row>
        <row r="7">
          <cell r="B7">
            <v>0.313</v>
          </cell>
          <cell r="E7">
            <v>3371.43</v>
          </cell>
        </row>
        <row r="8">
          <cell r="B8">
            <v>0.155</v>
          </cell>
          <cell r="E8">
            <v>1667.87</v>
          </cell>
        </row>
        <row r="9">
          <cell r="E9">
            <v>15465.32</v>
          </cell>
        </row>
        <row r="10">
          <cell r="B10">
            <v>0.725</v>
          </cell>
          <cell r="E10">
            <v>7800.51</v>
          </cell>
        </row>
        <row r="11">
          <cell r="B11">
            <v>8.258</v>
          </cell>
          <cell r="E11">
            <v>88813.27</v>
          </cell>
        </row>
        <row r="12">
          <cell r="E12">
            <v>178050.45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43157.22</v>
          </cell>
        </row>
        <row r="5">
          <cell r="B5">
            <v>0.795</v>
          </cell>
          <cell r="E5">
            <v>8468.23</v>
          </cell>
        </row>
        <row r="6">
          <cell r="B6">
            <v>2.004</v>
          </cell>
          <cell r="E6">
            <v>21358.22</v>
          </cell>
        </row>
        <row r="8">
          <cell r="B8">
            <v>0.086</v>
          </cell>
          <cell r="E8">
            <v>913.98</v>
          </cell>
        </row>
        <row r="9">
          <cell r="B9">
            <v>1.496</v>
          </cell>
          <cell r="E9">
            <v>15939.97</v>
          </cell>
        </row>
        <row r="10">
          <cell r="E10">
            <v>14098.63</v>
          </cell>
        </row>
        <row r="11">
          <cell r="B11">
            <v>6.801</v>
          </cell>
          <cell r="E11">
            <v>72467.84</v>
          </cell>
        </row>
        <row r="12">
          <cell r="E12">
            <v>176404.09</v>
          </cell>
        </row>
      </sheetData>
      <sheetData sheetId="1">
        <row r="3">
          <cell r="E3">
            <v>27912.66</v>
          </cell>
        </row>
        <row r="4">
          <cell r="E4">
            <v>36614.73</v>
          </cell>
        </row>
        <row r="5">
          <cell r="E5">
            <v>7940.45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7"/>
      <sheetName val="8"/>
      <sheetName val="Мира 10"/>
      <sheetName val="Итого"/>
    </sheetNames>
    <sheetDataSet>
      <sheetData sheetId="0">
        <row r="4">
          <cell r="C4">
            <v>37652.22099999995</v>
          </cell>
        </row>
        <row r="7">
          <cell r="N7">
            <v>69570.78000000001</v>
          </cell>
        </row>
        <row r="9">
          <cell r="N9">
            <v>72460.44</v>
          </cell>
        </row>
        <row r="12">
          <cell r="N12">
            <v>124102.41999999998</v>
          </cell>
        </row>
      </sheetData>
      <sheetData sheetId="1">
        <row r="4">
          <cell r="C4">
            <v>40325.39180000004</v>
          </cell>
        </row>
        <row r="7">
          <cell r="N7">
            <v>270220.5</v>
          </cell>
        </row>
        <row r="9">
          <cell r="N9">
            <v>275833.81</v>
          </cell>
        </row>
        <row r="12">
          <cell r="N12">
            <v>285535.29</v>
          </cell>
        </row>
      </sheetData>
      <sheetData sheetId="2">
        <row r="4">
          <cell r="C4">
            <v>89345.57500000013</v>
          </cell>
        </row>
        <row r="7">
          <cell r="N7">
            <v>325989</v>
          </cell>
        </row>
        <row r="9">
          <cell r="N9">
            <v>270485.54</v>
          </cell>
        </row>
        <row r="12">
          <cell r="N12">
            <v>306578.58999999997</v>
          </cell>
        </row>
      </sheetData>
      <sheetData sheetId="3">
        <row r="4">
          <cell r="C4">
            <v>28300.05199999991</v>
          </cell>
        </row>
        <row r="7">
          <cell r="N7">
            <v>295796.34</v>
          </cell>
        </row>
        <row r="9">
          <cell r="N9">
            <v>274839.16000000003</v>
          </cell>
        </row>
        <row r="12">
          <cell r="N12">
            <v>342064.14</v>
          </cell>
        </row>
      </sheetData>
      <sheetData sheetId="4">
        <row r="4">
          <cell r="C4">
            <v>450550.1495000002</v>
          </cell>
        </row>
        <row r="7">
          <cell r="N7">
            <v>471674.16000000003</v>
          </cell>
        </row>
        <row r="9">
          <cell r="N9">
            <v>793083.9999999999</v>
          </cell>
        </row>
        <row r="12">
          <cell r="N12">
            <v>522240.94000000006</v>
          </cell>
        </row>
      </sheetData>
      <sheetData sheetId="5">
        <row r="4">
          <cell r="C4">
            <v>184953.52400000003</v>
          </cell>
        </row>
        <row r="7">
          <cell r="N7">
            <v>497142</v>
          </cell>
        </row>
        <row r="9">
          <cell r="N9">
            <v>421689.42000000004</v>
          </cell>
        </row>
        <row r="12">
          <cell r="N12">
            <v>567824.1349999999</v>
          </cell>
        </row>
      </sheetData>
      <sheetData sheetId="6">
        <row r="4">
          <cell r="C4">
            <v>172067.05700000015</v>
          </cell>
        </row>
        <row r="7">
          <cell r="N7">
            <v>550074.9</v>
          </cell>
        </row>
        <row r="9">
          <cell r="N9">
            <v>529060.0599999999</v>
          </cell>
        </row>
        <row r="12">
          <cell r="N12">
            <v>545205.4400000001</v>
          </cell>
        </row>
      </sheetData>
      <sheetData sheetId="7">
        <row r="4">
          <cell r="C4">
            <v>50161.424</v>
          </cell>
        </row>
        <row r="7">
          <cell r="N7">
            <v>403630.67999999993</v>
          </cell>
        </row>
        <row r="9">
          <cell r="N9">
            <v>409793.67000000004</v>
          </cell>
        </row>
        <row r="12">
          <cell r="N12">
            <v>626106.4600000001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42063.7</v>
          </cell>
        </row>
        <row r="5">
          <cell r="B5">
            <v>0.937</v>
          </cell>
          <cell r="E5">
            <v>9731.21</v>
          </cell>
        </row>
        <row r="6">
          <cell r="B6">
            <v>2.119</v>
          </cell>
          <cell r="E6">
            <v>22009.85</v>
          </cell>
        </row>
        <row r="8">
          <cell r="B8">
            <v>0.165</v>
          </cell>
          <cell r="E8">
            <v>1710.65</v>
          </cell>
        </row>
        <row r="9">
          <cell r="E9">
            <v>15406.87</v>
          </cell>
        </row>
        <row r="10">
          <cell r="B10">
            <v>1.545</v>
          </cell>
          <cell r="E10">
            <v>16045.63</v>
          </cell>
        </row>
        <row r="11">
          <cell r="B11">
            <v>6.256</v>
          </cell>
          <cell r="E11">
            <v>64971.85</v>
          </cell>
        </row>
        <row r="12">
          <cell r="E12">
            <v>171939.76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41616.6</v>
          </cell>
        </row>
        <row r="5">
          <cell r="B5">
            <v>1.083</v>
          </cell>
          <cell r="E5">
            <v>11128.89</v>
          </cell>
        </row>
        <row r="6">
          <cell r="B6">
            <v>2.295</v>
          </cell>
          <cell r="E6">
            <v>23580.36</v>
          </cell>
        </row>
        <row r="7">
          <cell r="B7">
            <v>0.268</v>
          </cell>
          <cell r="E7">
            <v>2757.96</v>
          </cell>
        </row>
        <row r="8">
          <cell r="B8">
            <v>0.196</v>
          </cell>
          <cell r="E8">
            <v>2010.09</v>
          </cell>
        </row>
        <row r="9">
          <cell r="B9">
            <v>1.48</v>
          </cell>
          <cell r="E9">
            <v>15212.29</v>
          </cell>
        </row>
        <row r="10">
          <cell r="B10">
            <v>1.802</v>
          </cell>
          <cell r="E10">
            <v>18512.26</v>
          </cell>
        </row>
        <row r="11">
          <cell r="B11">
            <v>5.38</v>
          </cell>
          <cell r="E11">
            <v>55282.23</v>
          </cell>
        </row>
        <row r="12">
          <cell r="E12">
            <v>170100.68</v>
          </cell>
        </row>
      </sheetData>
      <sheetData sheetId="1">
        <row r="3">
          <cell r="E3">
            <v>9589.92</v>
          </cell>
        </row>
        <row r="4">
          <cell r="E4">
            <v>16999.08</v>
          </cell>
        </row>
        <row r="5">
          <cell r="E5">
            <v>7246.65</v>
          </cell>
        </row>
        <row r="6">
          <cell r="E6">
            <v>10771.32</v>
          </cell>
        </row>
        <row r="7">
          <cell r="E7">
            <v>10675.26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42160.91</v>
          </cell>
        </row>
        <row r="5">
          <cell r="B5">
            <v>2.082</v>
          </cell>
          <cell r="E5">
            <v>21670.5</v>
          </cell>
        </row>
        <row r="6">
          <cell r="B6">
            <v>3.123</v>
          </cell>
          <cell r="E6">
            <v>32509.1</v>
          </cell>
        </row>
        <row r="7">
          <cell r="B7">
            <v>0.265</v>
          </cell>
          <cell r="E7">
            <v>2757.96</v>
          </cell>
        </row>
        <row r="8">
          <cell r="B8">
            <v>0.18</v>
          </cell>
          <cell r="E8">
            <v>1869.99</v>
          </cell>
        </row>
        <row r="9">
          <cell r="B9">
            <v>1.767</v>
          </cell>
          <cell r="E9">
            <v>18394.36</v>
          </cell>
        </row>
        <row r="10">
          <cell r="B10">
            <v>3.399</v>
          </cell>
          <cell r="E10">
            <v>35384.72</v>
          </cell>
        </row>
        <row r="11">
          <cell r="B11">
            <v>1.683</v>
          </cell>
          <cell r="E11">
            <v>17519.38</v>
          </cell>
        </row>
        <row r="12">
          <cell r="E12">
            <v>172266.92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41922.78</v>
          </cell>
        </row>
        <row r="4">
          <cell r="B4">
            <v>0.247</v>
          </cell>
          <cell r="E4">
            <v>2556.76</v>
          </cell>
        </row>
        <row r="5">
          <cell r="B5">
            <v>1.09</v>
          </cell>
          <cell r="E5">
            <v>11278.36</v>
          </cell>
        </row>
        <row r="6">
          <cell r="B6">
            <v>1.458</v>
          </cell>
          <cell r="E6">
            <v>15096.9</v>
          </cell>
        </row>
        <row r="7">
          <cell r="B7">
            <v>0.256</v>
          </cell>
          <cell r="E7">
            <v>2651.89</v>
          </cell>
        </row>
        <row r="8">
          <cell r="B8">
            <v>0.088</v>
          </cell>
          <cell r="E8">
            <v>913.97</v>
          </cell>
        </row>
        <row r="9">
          <cell r="B9">
            <v>1.765</v>
          </cell>
          <cell r="E9">
            <v>18269.99</v>
          </cell>
        </row>
        <row r="10">
          <cell r="E10">
            <v>5874.75</v>
          </cell>
        </row>
        <row r="11">
          <cell r="B11">
            <v>7.033</v>
          </cell>
          <cell r="E11">
            <v>72795.27</v>
          </cell>
        </row>
        <row r="12">
          <cell r="E12">
            <v>171360.67</v>
          </cell>
        </row>
      </sheetData>
      <sheetData sheetId="1">
        <row r="3">
          <cell r="E3">
            <v>3293.73</v>
          </cell>
        </row>
        <row r="4">
          <cell r="E4">
            <v>13956.33</v>
          </cell>
        </row>
        <row r="5">
          <cell r="E5">
            <v>8759.69</v>
          </cell>
        </row>
        <row r="6">
          <cell r="E6">
            <v>36614.73</v>
          </cell>
        </row>
        <row r="7">
          <cell r="E7">
            <v>10170.79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41393.02</v>
          </cell>
        </row>
        <row r="4">
          <cell r="B4">
            <v>0.25</v>
          </cell>
          <cell r="E4">
            <v>2556.75</v>
          </cell>
        </row>
        <row r="5">
          <cell r="B5">
            <v>1.159</v>
          </cell>
          <cell r="E5">
            <v>11840.37</v>
          </cell>
        </row>
        <row r="6">
          <cell r="B6">
            <v>1.633</v>
          </cell>
          <cell r="E6">
            <v>16687.06</v>
          </cell>
        </row>
        <row r="7">
          <cell r="B7">
            <v>0.27</v>
          </cell>
          <cell r="E7">
            <v>2757.96</v>
          </cell>
        </row>
        <row r="8">
          <cell r="B8">
            <v>0.089</v>
          </cell>
          <cell r="E8">
            <v>913.98</v>
          </cell>
        </row>
        <row r="9">
          <cell r="E9">
            <v>17608.57</v>
          </cell>
        </row>
        <row r="10">
          <cell r="B10">
            <v>1.129</v>
          </cell>
          <cell r="E10">
            <v>11539.59</v>
          </cell>
        </row>
        <row r="11">
          <cell r="B11">
            <v>6.252</v>
          </cell>
          <cell r="E11">
            <v>63897.71</v>
          </cell>
        </row>
        <row r="12">
          <cell r="E12">
            <v>169195.01</v>
          </cell>
        </row>
      </sheetData>
      <sheetData sheetId="1">
        <row r="3">
          <cell r="E3">
            <v>8759.69</v>
          </cell>
        </row>
        <row r="4">
          <cell r="E4">
            <v>7246.65</v>
          </cell>
        </row>
        <row r="5">
          <cell r="E5">
            <v>10771.32</v>
          </cell>
        </row>
        <row r="6">
          <cell r="E6">
            <v>37120.05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41762.38</v>
          </cell>
        </row>
        <row r="4">
          <cell r="B4">
            <v>0.557</v>
          </cell>
          <cell r="E4">
            <v>5746.58</v>
          </cell>
        </row>
        <row r="5">
          <cell r="B5">
            <v>1.663</v>
          </cell>
          <cell r="E5">
            <v>17144.86</v>
          </cell>
        </row>
        <row r="6">
          <cell r="B6">
            <v>1.561</v>
          </cell>
          <cell r="E6">
            <v>16091.8</v>
          </cell>
        </row>
        <row r="7">
          <cell r="B7">
            <v>0.257</v>
          </cell>
          <cell r="E7">
            <v>2651.89</v>
          </cell>
        </row>
        <row r="8">
          <cell r="B8">
            <v>0.089</v>
          </cell>
          <cell r="E8">
            <v>913.98</v>
          </cell>
        </row>
        <row r="9">
          <cell r="B9">
            <v>1.708</v>
          </cell>
          <cell r="E9">
            <v>17608.57</v>
          </cell>
        </row>
        <row r="10">
          <cell r="B10">
            <v>2.293</v>
          </cell>
          <cell r="E10">
            <v>23645.57</v>
          </cell>
        </row>
        <row r="11">
          <cell r="B11">
            <v>4.37</v>
          </cell>
          <cell r="E11">
            <v>45065.06</v>
          </cell>
        </row>
        <row r="12">
          <cell r="E12">
            <v>170630.69</v>
          </cell>
        </row>
      </sheetData>
      <sheetData sheetId="1">
        <row r="3">
          <cell r="E3">
            <v>27912.66</v>
          </cell>
        </row>
        <row r="4">
          <cell r="E4">
            <v>17152.4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18861.83</v>
          </cell>
        </row>
        <row r="5">
          <cell r="B5">
            <v>0.553</v>
          </cell>
          <cell r="E5">
            <v>2576.47</v>
          </cell>
        </row>
        <row r="6">
          <cell r="B6">
            <v>0.869</v>
          </cell>
          <cell r="E6">
            <v>4048.71</v>
          </cell>
        </row>
        <row r="8">
          <cell r="B8">
            <v>0.263</v>
          </cell>
          <cell r="E8">
            <v>1226.77</v>
          </cell>
        </row>
        <row r="9">
          <cell r="E9">
            <v>16867.02</v>
          </cell>
        </row>
        <row r="10">
          <cell r="B10">
            <v>0.466</v>
          </cell>
          <cell r="E10">
            <v>2170.55</v>
          </cell>
        </row>
        <row r="11">
          <cell r="B11">
            <v>6.732</v>
          </cell>
          <cell r="E11">
            <v>31351.88</v>
          </cell>
        </row>
        <row r="12">
          <cell r="E12">
            <v>77103.23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58048.4</v>
          </cell>
        </row>
        <row r="4">
          <cell r="B4">
            <v>0.297</v>
          </cell>
          <cell r="E4">
            <v>4261.26</v>
          </cell>
        </row>
        <row r="5">
          <cell r="B5">
            <v>1.471</v>
          </cell>
          <cell r="E5">
            <v>21079.02</v>
          </cell>
        </row>
        <row r="6">
          <cell r="B6">
            <v>2.328</v>
          </cell>
          <cell r="E6">
            <v>33367.2</v>
          </cell>
        </row>
        <row r="8">
          <cell r="B8">
            <v>0.231</v>
          </cell>
          <cell r="E8">
            <v>3303.99</v>
          </cell>
        </row>
        <row r="9">
          <cell r="E9">
            <v>21990.37</v>
          </cell>
        </row>
        <row r="10">
          <cell r="B10">
            <v>3.289</v>
          </cell>
          <cell r="E10">
            <v>47136.22</v>
          </cell>
        </row>
        <row r="11">
          <cell r="B11">
            <v>3.357</v>
          </cell>
          <cell r="E11">
            <v>48108.68</v>
          </cell>
        </row>
        <row r="12">
          <cell r="E12">
            <v>237295.14</v>
          </cell>
        </row>
      </sheetData>
      <sheetData sheetId="1">
        <row r="3">
          <cell r="E3">
            <v>18866.91</v>
          </cell>
        </row>
        <row r="4">
          <cell r="E4">
            <v>11623.98</v>
          </cell>
        </row>
        <row r="5">
          <cell r="E5">
            <v>17617.79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22647.82</v>
          </cell>
        </row>
        <row r="5">
          <cell r="B5">
            <v>0.484</v>
          </cell>
          <cell r="E5">
            <v>2704.87</v>
          </cell>
        </row>
        <row r="6">
          <cell r="B6">
            <v>0.744</v>
          </cell>
          <cell r="E6">
            <v>4158.73</v>
          </cell>
        </row>
        <row r="8">
          <cell r="B8">
            <v>0.196</v>
          </cell>
          <cell r="E8">
            <v>1098.43</v>
          </cell>
        </row>
        <row r="9">
          <cell r="B9">
            <v>2.544</v>
          </cell>
          <cell r="E9">
            <v>14227.33</v>
          </cell>
        </row>
        <row r="10">
          <cell r="B10">
            <v>0.638</v>
          </cell>
          <cell r="E10">
            <v>3565.46</v>
          </cell>
        </row>
        <row r="11">
          <cell r="B11">
            <v>7.894</v>
          </cell>
          <cell r="E11">
            <v>44141.97</v>
          </cell>
        </row>
        <row r="12">
          <cell r="E12">
            <v>92544.61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14259.38</v>
          </cell>
        </row>
        <row r="5">
          <cell r="B5">
            <v>0.766</v>
          </cell>
          <cell r="E5">
            <v>2696.45</v>
          </cell>
        </row>
        <row r="6">
          <cell r="B6">
            <v>1.559</v>
          </cell>
          <cell r="E6">
            <v>5489.45</v>
          </cell>
        </row>
        <row r="7">
          <cell r="B7">
            <v>0.401</v>
          </cell>
          <cell r="E7">
            <v>1410.99</v>
          </cell>
        </row>
        <row r="8">
          <cell r="B8">
            <v>0.21</v>
          </cell>
          <cell r="E8">
            <v>737.93</v>
          </cell>
        </row>
        <row r="9">
          <cell r="B9">
            <v>2.262</v>
          </cell>
          <cell r="E9">
            <v>7964.3</v>
          </cell>
        </row>
        <row r="10">
          <cell r="B10">
            <v>2.133</v>
          </cell>
          <cell r="E10">
            <v>7509.05</v>
          </cell>
        </row>
        <row r="11">
          <cell r="B11">
            <v>5.172</v>
          </cell>
          <cell r="E11">
            <v>18210.49</v>
          </cell>
        </row>
        <row r="12">
          <cell r="E12">
            <v>58278.04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16.550419648139556</v>
          </cell>
          <cell r="E22">
            <v>177135.83141010802</v>
          </cell>
        </row>
        <row r="23">
          <cell r="D23">
            <v>4.050038857385117</v>
          </cell>
        </row>
        <row r="24">
          <cell r="D24">
            <v>3.082601160447529</v>
          </cell>
        </row>
        <row r="74">
          <cell r="D74">
            <v>0.16613214966414938</v>
          </cell>
        </row>
        <row r="82">
          <cell r="D82">
            <v>9.25164748064276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23644.12</v>
          </cell>
        </row>
        <row r="5">
          <cell r="E5">
            <v>7986.2</v>
          </cell>
        </row>
        <row r="6">
          <cell r="B6">
            <v>2.113</v>
          </cell>
          <cell r="E6">
            <v>12337.72</v>
          </cell>
        </row>
        <row r="7">
          <cell r="B7">
            <v>0.363</v>
          </cell>
          <cell r="E7">
            <v>2116.97</v>
          </cell>
        </row>
        <row r="8">
          <cell r="B8">
            <v>0.093</v>
          </cell>
          <cell r="E8">
            <v>540.77</v>
          </cell>
        </row>
        <row r="9">
          <cell r="B9">
            <v>2.437</v>
          </cell>
          <cell r="E9">
            <v>14227.33</v>
          </cell>
        </row>
        <row r="10">
          <cell r="B10">
            <v>1.352</v>
          </cell>
          <cell r="E10">
            <v>7890.26</v>
          </cell>
        </row>
        <row r="11">
          <cell r="E11">
            <v>27912.66</v>
          </cell>
        </row>
        <row r="12">
          <cell r="E12">
            <v>96656.03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18599.4</v>
          </cell>
        </row>
        <row r="5">
          <cell r="B5">
            <v>0.66</v>
          </cell>
          <cell r="E5">
            <v>3029.03</v>
          </cell>
        </row>
        <row r="6">
          <cell r="B6">
            <v>1.473</v>
          </cell>
          <cell r="E6">
            <v>6764.99</v>
          </cell>
        </row>
        <row r="8">
          <cell r="B8">
            <v>0.219</v>
          </cell>
          <cell r="E8">
            <v>1003.73</v>
          </cell>
        </row>
        <row r="9">
          <cell r="E9">
            <v>9570.07</v>
          </cell>
        </row>
        <row r="10">
          <cell r="B10">
            <v>2.058</v>
          </cell>
          <cell r="E10">
            <v>9450.06</v>
          </cell>
        </row>
        <row r="11">
          <cell r="B11">
            <v>6.013</v>
          </cell>
          <cell r="E11">
            <v>27615.47</v>
          </cell>
        </row>
        <row r="12">
          <cell r="E12">
            <v>76032.75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17019.89</v>
          </cell>
        </row>
        <row r="5">
          <cell r="B5">
            <v>0.606</v>
          </cell>
          <cell r="E5">
            <v>2548.04</v>
          </cell>
        </row>
        <row r="6">
          <cell r="B6">
            <v>0.391</v>
          </cell>
          <cell r="E6">
            <v>1641.87</v>
          </cell>
        </row>
        <row r="8">
          <cell r="B8">
            <v>0.209</v>
          </cell>
          <cell r="E8">
            <v>880.35</v>
          </cell>
        </row>
        <row r="9">
          <cell r="B9">
            <v>2.707</v>
          </cell>
          <cell r="E9">
            <v>11373.92</v>
          </cell>
        </row>
        <row r="10">
          <cell r="B10">
            <v>0.591</v>
          </cell>
          <cell r="E10">
            <v>2483.53</v>
          </cell>
        </row>
        <row r="11">
          <cell r="B11">
            <v>7.995</v>
          </cell>
          <cell r="E11">
            <v>33597.02</v>
          </cell>
        </row>
        <row r="12">
          <cell r="E12">
            <v>69544.62</v>
          </cell>
        </row>
      </sheetData>
      <sheetData sheetId="1">
        <row r="3">
          <cell r="E3">
            <v>20154.13</v>
          </cell>
        </row>
        <row r="4">
          <cell r="E4">
            <v>13442.89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34253.62</v>
          </cell>
        </row>
        <row r="5">
          <cell r="B5">
            <v>1.348</v>
          </cell>
          <cell r="E5">
            <v>11398.33</v>
          </cell>
        </row>
        <row r="6">
          <cell r="B6">
            <v>2.847</v>
          </cell>
          <cell r="E6">
            <v>24076.56</v>
          </cell>
        </row>
        <row r="8">
          <cell r="B8">
            <v>0.333</v>
          </cell>
          <cell r="E8">
            <v>2814.03</v>
          </cell>
        </row>
        <row r="9">
          <cell r="E9">
            <v>12940.53</v>
          </cell>
        </row>
        <row r="10">
          <cell r="B10">
            <v>2.188</v>
          </cell>
          <cell r="E10">
            <v>18501.7</v>
          </cell>
        </row>
        <row r="11">
          <cell r="B11">
            <v>15.69</v>
          </cell>
          <cell r="E11">
            <v>132659.61</v>
          </cell>
        </row>
        <row r="12">
          <cell r="B12">
            <v>4.261</v>
          </cell>
          <cell r="E12">
            <v>36035.96</v>
          </cell>
        </row>
        <row r="13">
          <cell r="E13">
            <v>272680.34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35886.59</v>
          </cell>
        </row>
        <row r="4">
          <cell r="B4">
            <v>0.289</v>
          </cell>
          <cell r="E4">
            <v>2556.75</v>
          </cell>
        </row>
        <row r="5">
          <cell r="B5">
            <v>1.411</v>
          </cell>
          <cell r="E5">
            <v>12501.32</v>
          </cell>
        </row>
        <row r="6">
          <cell r="B6">
            <v>2.826</v>
          </cell>
          <cell r="E6">
            <v>25044.67</v>
          </cell>
        </row>
        <row r="8">
          <cell r="B8">
            <v>0.317</v>
          </cell>
          <cell r="E8">
            <v>2806.1</v>
          </cell>
        </row>
        <row r="9">
          <cell r="B9">
            <v>1.751</v>
          </cell>
          <cell r="E9">
            <v>15514.23</v>
          </cell>
        </row>
        <row r="10">
          <cell r="E10">
            <v>16937.49</v>
          </cell>
        </row>
        <row r="11">
          <cell r="B11">
            <v>20.62</v>
          </cell>
          <cell r="E11">
            <v>182734.49</v>
          </cell>
        </row>
        <row r="12">
          <cell r="B12">
            <v>4</v>
          </cell>
          <cell r="E12">
            <v>35440.63</v>
          </cell>
        </row>
        <row r="13">
          <cell r="E13">
            <v>329422.27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40071.09</v>
          </cell>
        </row>
        <row r="5">
          <cell r="B5">
            <v>0.772</v>
          </cell>
          <cell r="E5">
            <v>7636.77</v>
          </cell>
        </row>
        <row r="6">
          <cell r="B6">
            <v>1.372</v>
          </cell>
          <cell r="E6">
            <v>13579.5</v>
          </cell>
        </row>
        <row r="7">
          <cell r="B7">
            <v>0.225</v>
          </cell>
          <cell r="E7">
            <v>2228.41</v>
          </cell>
        </row>
        <row r="8">
          <cell r="E8">
            <v>6582.58</v>
          </cell>
        </row>
        <row r="9">
          <cell r="B9">
            <v>2.741</v>
          </cell>
          <cell r="E9">
            <v>27122.24</v>
          </cell>
        </row>
        <row r="10">
          <cell r="B10">
            <v>2.07</v>
          </cell>
          <cell r="E10">
            <v>20482.07</v>
          </cell>
        </row>
        <row r="11">
          <cell r="B11">
            <v>13.29</v>
          </cell>
          <cell r="E11">
            <v>131495.09</v>
          </cell>
        </row>
        <row r="12">
          <cell r="B12">
            <v>4.647</v>
          </cell>
          <cell r="E12">
            <v>45977.09</v>
          </cell>
        </row>
        <row r="13">
          <cell r="E13">
            <v>295174.84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61742.04</v>
          </cell>
        </row>
        <row r="5">
          <cell r="B5">
            <v>2.214</v>
          </cell>
          <cell r="E5">
            <v>33755.06</v>
          </cell>
        </row>
        <row r="6">
          <cell r="B6">
            <v>2.193</v>
          </cell>
          <cell r="E6">
            <v>33426.47</v>
          </cell>
        </row>
        <row r="7">
          <cell r="B7">
            <v>0.228</v>
          </cell>
          <cell r="E7">
            <v>3475.94</v>
          </cell>
        </row>
        <row r="8">
          <cell r="B8">
            <v>0.241</v>
          </cell>
          <cell r="E8">
            <v>3672.36</v>
          </cell>
        </row>
        <row r="9">
          <cell r="B9">
            <v>1.933</v>
          </cell>
          <cell r="E9">
            <v>29469.28</v>
          </cell>
        </row>
        <row r="10">
          <cell r="B10">
            <v>2.071</v>
          </cell>
          <cell r="E10">
            <v>31570.07</v>
          </cell>
        </row>
        <row r="11">
          <cell r="B11">
            <v>14.66</v>
          </cell>
          <cell r="E11">
            <v>223493.13</v>
          </cell>
        </row>
        <row r="12">
          <cell r="B12">
            <v>3.621</v>
          </cell>
          <cell r="E12">
            <v>55207.35</v>
          </cell>
        </row>
        <row r="13">
          <cell r="E13">
            <v>475811.7</v>
          </cell>
        </row>
      </sheetData>
      <sheetData sheetId="1">
        <row r="3">
          <cell r="E3">
            <v>37070.09</v>
          </cell>
        </row>
        <row r="4">
          <cell r="E4">
            <v>18137.27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64308.14</v>
          </cell>
        </row>
        <row r="4">
          <cell r="B4">
            <v>0.12</v>
          </cell>
          <cell r="E4">
            <v>1883.11</v>
          </cell>
        </row>
        <row r="5">
          <cell r="B5">
            <v>2.17</v>
          </cell>
          <cell r="E5">
            <v>34456.01</v>
          </cell>
        </row>
        <row r="6">
          <cell r="B6">
            <v>2.08</v>
          </cell>
          <cell r="E6">
            <v>32987.45</v>
          </cell>
        </row>
        <row r="8">
          <cell r="B8">
            <v>0.27</v>
          </cell>
          <cell r="E8">
            <v>4255.63</v>
          </cell>
        </row>
        <row r="9">
          <cell r="E9">
            <v>29469.29</v>
          </cell>
        </row>
        <row r="10">
          <cell r="B10">
            <v>2.06</v>
          </cell>
          <cell r="E10">
            <v>32642.26</v>
          </cell>
        </row>
        <row r="11">
          <cell r="E11">
            <v>237855.69</v>
          </cell>
        </row>
        <row r="12">
          <cell r="B12">
            <v>3.95</v>
          </cell>
          <cell r="E12">
            <v>62743.99</v>
          </cell>
        </row>
        <row r="13">
          <cell r="E13">
            <v>500601.57</v>
          </cell>
        </row>
      </sheetData>
      <sheetData sheetId="1">
        <row r="3">
          <cell r="E3">
            <v>17519.39</v>
          </cell>
        </row>
        <row r="4">
          <cell r="E4">
            <v>28621.56</v>
          </cell>
        </row>
        <row r="5">
          <cell r="E5">
            <v>16603.04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62456.47</v>
          </cell>
        </row>
        <row r="5">
          <cell r="B5">
            <v>1.786</v>
          </cell>
          <cell r="E5">
            <v>27545.44</v>
          </cell>
        </row>
        <row r="6">
          <cell r="B6">
            <v>2.124</v>
          </cell>
          <cell r="E6">
            <v>32749.71</v>
          </cell>
        </row>
        <row r="7">
          <cell r="B7">
            <v>0.365</v>
          </cell>
          <cell r="E7">
            <v>5622.59</v>
          </cell>
        </row>
        <row r="8">
          <cell r="B8">
            <v>0.276</v>
          </cell>
          <cell r="E8">
            <v>4255.6</v>
          </cell>
        </row>
        <row r="9">
          <cell r="B9">
            <v>1.911</v>
          </cell>
          <cell r="E9">
            <v>29469.29</v>
          </cell>
        </row>
        <row r="10">
          <cell r="E10">
            <v>32737.8</v>
          </cell>
        </row>
        <row r="11">
          <cell r="B11">
            <v>19.48</v>
          </cell>
          <cell r="E11">
            <v>300449.3</v>
          </cell>
        </row>
        <row r="12">
          <cell r="B12">
            <v>3.92</v>
          </cell>
          <cell r="E12">
            <v>60446.77</v>
          </cell>
        </row>
        <row r="13">
          <cell r="E13">
            <v>555732.97</v>
          </cell>
        </row>
      </sheetData>
      <sheetData sheetId="1">
        <row r="3">
          <cell r="E3">
            <v>1267.86</v>
          </cell>
        </row>
        <row r="4">
          <cell r="E4">
            <v>26644.71</v>
          </cell>
        </row>
        <row r="5">
          <cell r="E5">
            <v>32534.2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Текущий ремонт"/>
      <sheetName val="ОпцииПеречня"/>
      <sheetName val="conf"/>
    </sheetNames>
    <sheetDataSet>
      <sheetData sheetId="0">
        <row r="3">
          <cell r="B3">
            <v>4.05</v>
          </cell>
          <cell r="E3">
            <v>62777.23</v>
          </cell>
        </row>
        <row r="5">
          <cell r="B5">
            <v>1.692</v>
          </cell>
          <cell r="E5">
            <v>26225.63</v>
          </cell>
        </row>
        <row r="6">
          <cell r="B6">
            <v>2.242</v>
          </cell>
          <cell r="E6">
            <v>34748.53</v>
          </cell>
        </row>
        <row r="7">
          <cell r="B7">
            <v>0.224</v>
          </cell>
          <cell r="E7">
            <v>3475.93</v>
          </cell>
        </row>
        <row r="8">
          <cell r="B8">
            <v>0.361</v>
          </cell>
          <cell r="E8">
            <v>5594.08</v>
          </cell>
        </row>
        <row r="9">
          <cell r="B9">
            <v>1.914</v>
          </cell>
          <cell r="E9">
            <v>29663.88</v>
          </cell>
        </row>
        <row r="10">
          <cell r="B10">
            <v>3.026</v>
          </cell>
          <cell r="E10">
            <v>46901.69</v>
          </cell>
        </row>
        <row r="11">
          <cell r="B11">
            <v>9.67</v>
          </cell>
          <cell r="E11">
            <v>149836.47</v>
          </cell>
        </row>
        <row r="12">
          <cell r="B12">
            <v>3.044</v>
          </cell>
          <cell r="E12">
            <v>47188.37</v>
          </cell>
        </row>
        <row r="13">
          <cell r="E13">
            <v>406411.81</v>
          </cell>
        </row>
      </sheetData>
      <sheetData sheetId="1">
        <row r="3">
          <cell r="E3">
            <v>17519.38</v>
          </cell>
        </row>
        <row r="4">
          <cell r="E4">
            <v>29668.99</v>
          </cell>
        </row>
        <row r="5">
          <cell r="E5">
            <v>47188.37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</v>
          </cell>
        </row>
        <row r="23">
          <cell r="D23">
            <v>4.050038857385121</v>
          </cell>
        </row>
        <row r="24">
          <cell r="D24">
            <v>4.043442103858095</v>
          </cell>
        </row>
        <row r="75">
          <cell r="D75">
            <v>0.20425587283388075</v>
          </cell>
        </row>
        <row r="83">
          <cell r="D83">
            <v>8.258319342674277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16.554437580217375</v>
          </cell>
        </row>
        <row r="23">
          <cell r="D23">
            <v>4.050038857385124</v>
          </cell>
        </row>
        <row r="24">
          <cell r="D24">
            <v>5.493581469488575</v>
          </cell>
        </row>
        <row r="74">
          <cell r="D74">
            <v>0.2101563569703475</v>
          </cell>
        </row>
        <row r="82">
          <cell r="D82">
            <v>6.800660896373328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16.55495495857736</v>
          </cell>
        </row>
        <row r="23">
          <cell r="D23">
            <v>4.050038857385116</v>
          </cell>
        </row>
        <row r="24">
          <cell r="D24">
            <v>5.938275404699637</v>
          </cell>
        </row>
        <row r="74">
          <cell r="D74">
            <v>0.31092609207120797</v>
          </cell>
        </row>
        <row r="82">
          <cell r="D82">
            <v>6.255714604421396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16.553844066380297</v>
          </cell>
        </row>
        <row r="23">
          <cell r="D23">
            <v>4.050038857385121</v>
          </cell>
        </row>
        <row r="24">
          <cell r="D24">
            <v>6.747214260950251</v>
          </cell>
        </row>
        <row r="75">
          <cell r="D75">
            <v>0.3766394360173478</v>
          </cell>
        </row>
        <row r="83">
          <cell r="D83">
            <v>5.379951512027578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16.548215596449484</v>
          </cell>
        </row>
        <row r="23">
          <cell r="D23">
            <v>4.050038857385121</v>
          </cell>
        </row>
        <row r="24">
          <cell r="D24">
            <v>10.439423585343954</v>
          </cell>
        </row>
        <row r="75">
          <cell r="D75">
            <v>0.3758154707232895</v>
          </cell>
        </row>
        <row r="83">
          <cell r="D83">
            <v>1.682937682997118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pane xSplit="3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A18" sqref="AA18:AA19"/>
    </sheetView>
  </sheetViews>
  <sheetFormatPr defaultColWidth="9.140625" defaultRowHeight="12.75"/>
  <cols>
    <col min="2" max="2" width="11.57421875" style="0" customWidth="1"/>
    <col min="3" max="3" width="19.140625" style="0" customWidth="1"/>
    <col min="4" max="4" width="11.00390625" style="0" customWidth="1"/>
    <col min="5" max="6" width="11.7109375" style="0" customWidth="1"/>
    <col min="7" max="7" width="10.8515625" style="0" customWidth="1"/>
    <col min="8" max="8" width="11.7109375" style="0" customWidth="1"/>
    <col min="9" max="9" width="11.421875" style="0" customWidth="1"/>
    <col min="10" max="10" width="11.7109375" style="0" customWidth="1"/>
    <col min="11" max="11" width="11.140625" style="0" customWidth="1"/>
    <col min="12" max="12" width="11.7109375" style="0" customWidth="1"/>
    <col min="13" max="13" width="12.00390625" style="0" customWidth="1"/>
    <col min="14" max="15" width="11.421875" style="0" customWidth="1"/>
    <col min="16" max="16" width="11.7109375" style="0" customWidth="1"/>
    <col min="17" max="17" width="11.28125" style="0" customWidth="1"/>
    <col min="18" max="18" width="11.8515625" style="0" customWidth="1"/>
    <col min="19" max="19" width="12.28125" style="0" customWidth="1"/>
    <col min="20" max="20" width="11.7109375" style="0" customWidth="1"/>
    <col min="21" max="21" width="11.00390625" style="0" customWidth="1"/>
    <col min="22" max="22" width="11.140625" style="0" customWidth="1"/>
    <col min="23" max="23" width="11.421875" style="0" customWidth="1"/>
    <col min="24" max="24" width="11.57421875" style="0" customWidth="1"/>
    <col min="25" max="25" width="11.8515625" style="0" customWidth="1"/>
    <col min="26" max="26" width="12.8515625" style="0" customWidth="1"/>
    <col min="27" max="27" width="13.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44197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44561</v>
      </c>
      <c r="G5" s="21"/>
    </row>
    <row r="7" ht="13.5" thickBot="1"/>
    <row r="8" spans="1:26" ht="18.75" customHeight="1" thickBot="1">
      <c r="A8" s="23"/>
      <c r="B8" s="24"/>
      <c r="C8" s="25"/>
      <c r="D8" s="222" t="s">
        <v>26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22" t="s">
        <v>29</v>
      </c>
      <c r="T8" s="217"/>
      <c r="U8" s="217"/>
      <c r="V8" s="217"/>
      <c r="W8" s="217"/>
      <c r="X8" s="217"/>
      <c r="Y8" s="217"/>
      <c r="Z8" s="218"/>
    </row>
    <row r="9" spans="1:26" ht="16.5" customHeight="1" thickBot="1">
      <c r="A9" s="26"/>
      <c r="B9" s="22"/>
      <c r="C9" s="27"/>
      <c r="D9" s="217" t="s">
        <v>27</v>
      </c>
      <c r="E9" s="217"/>
      <c r="F9" s="217"/>
      <c r="G9" s="217"/>
      <c r="H9" s="217"/>
      <c r="I9" s="217"/>
      <c r="J9" s="217"/>
      <c r="K9" s="217"/>
      <c r="L9" s="218"/>
      <c r="M9" s="222" t="s">
        <v>28</v>
      </c>
      <c r="N9" s="217"/>
      <c r="O9" s="217"/>
      <c r="P9" s="217"/>
      <c r="Q9" s="217"/>
      <c r="R9" s="217"/>
      <c r="S9" s="222" t="s">
        <v>30</v>
      </c>
      <c r="T9" s="217"/>
      <c r="U9" s="217"/>
      <c r="V9" s="217"/>
      <c r="W9" s="217"/>
      <c r="X9" s="217"/>
      <c r="Y9" s="218"/>
      <c r="Z9" s="80" t="s">
        <v>31</v>
      </c>
    </row>
    <row r="10" spans="1:26" ht="20.25" customHeight="1" thickBot="1">
      <c r="A10" s="28"/>
      <c r="B10" s="29"/>
      <c r="C10" s="30"/>
      <c r="D10" s="81">
        <v>1</v>
      </c>
      <c r="E10" s="82">
        <v>2</v>
      </c>
      <c r="F10" s="83">
        <v>3</v>
      </c>
      <c r="G10" s="83">
        <v>4</v>
      </c>
      <c r="H10" s="83">
        <v>5</v>
      </c>
      <c r="I10" s="83">
        <v>6</v>
      </c>
      <c r="J10" s="83">
        <v>7</v>
      </c>
      <c r="K10" s="83">
        <v>8</v>
      </c>
      <c r="L10" s="83">
        <v>9</v>
      </c>
      <c r="M10" s="83">
        <v>2</v>
      </c>
      <c r="N10" s="83">
        <v>5</v>
      </c>
      <c r="O10" s="83">
        <v>7</v>
      </c>
      <c r="P10" s="84" t="s">
        <v>15</v>
      </c>
      <c r="Q10" s="83">
        <v>9</v>
      </c>
      <c r="R10" s="83">
        <v>10</v>
      </c>
      <c r="S10" s="83">
        <v>2</v>
      </c>
      <c r="T10" s="83">
        <v>3</v>
      </c>
      <c r="U10" s="83">
        <v>4</v>
      </c>
      <c r="V10" s="83">
        <v>5</v>
      </c>
      <c r="W10" s="83">
        <v>6</v>
      </c>
      <c r="X10" s="83">
        <v>7</v>
      </c>
      <c r="Y10" s="83">
        <v>8</v>
      </c>
      <c r="Z10" s="85">
        <v>10</v>
      </c>
    </row>
    <row r="11" spans="1:26" ht="12.75">
      <c r="A11" s="223" t="s">
        <v>1</v>
      </c>
      <c r="B11" s="224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6"/>
    </row>
    <row r="12" spans="1:26" ht="27.75" customHeight="1">
      <c r="A12" s="206" t="s">
        <v>32</v>
      </c>
      <c r="B12" s="207"/>
      <c r="C12" s="208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58">
        <v>0</v>
      </c>
    </row>
    <row r="13" spans="1:27" ht="27" customHeight="1">
      <c r="A13" s="206" t="s">
        <v>33</v>
      </c>
      <c r="B13" s="207"/>
      <c r="C13" s="208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8">
        <v>0</v>
      </c>
      <c r="AA13" s="120"/>
    </row>
    <row r="14" spans="1:27" ht="27" customHeight="1">
      <c r="A14" s="219" t="s">
        <v>34</v>
      </c>
      <c r="B14" s="220"/>
      <c r="C14" s="221"/>
      <c r="D14" s="95">
        <f>'[2]Мира1'!$C$4</f>
        <v>92513.60399999993</v>
      </c>
      <c r="E14" s="95">
        <f>'[2]2'!$C$4</f>
        <v>20689.530000000057</v>
      </c>
      <c r="F14" s="95">
        <f>'[2]3'!$C$4</f>
        <v>54181.918799999985</v>
      </c>
      <c r="G14" s="95">
        <f>'[2]4'!$C$4</f>
        <v>84491.91200000001</v>
      </c>
      <c r="H14" s="95">
        <f>'[2]5'!$C$4</f>
        <v>91419.04699999996</v>
      </c>
      <c r="I14" s="95">
        <f>'[2]6'!$C$4</f>
        <v>35562.320000000036</v>
      </c>
      <c r="J14" s="95">
        <f>'[2]7'!$C$4</f>
        <v>11265.501000000047</v>
      </c>
      <c r="K14" s="95">
        <f>'[2]8'!$C$4</f>
        <v>41256.795999999915</v>
      </c>
      <c r="L14" s="95">
        <f>'[2]9'!$C$4</f>
        <v>41436.29700000011</v>
      </c>
      <c r="M14" s="95">
        <f>'[2]2.'!$C$4</f>
        <v>66721.70999999998</v>
      </c>
      <c r="N14" s="95">
        <f>'[2]Строит.5'!$C$4</f>
        <v>79676.51299999995</v>
      </c>
      <c r="O14" s="95">
        <f>'[2]7.'!$C$4</f>
        <v>27315.177999999913</v>
      </c>
      <c r="P14" s="95">
        <f>'[2]8а'!$C$4</f>
        <v>19782.96230000008</v>
      </c>
      <c r="Q14" s="95">
        <f>'[2]9.'!$C$4</f>
        <v>66461.89100000002</v>
      </c>
      <c r="R14" s="95">
        <f>'[2]10.'!$C$4</f>
        <v>116507.18949999992</v>
      </c>
      <c r="S14" s="95">
        <f>'[3]2'!$C$4</f>
        <v>37652.22099999995</v>
      </c>
      <c r="T14" s="95">
        <f>'[3]3'!$C$4</f>
        <v>40325.39180000004</v>
      </c>
      <c r="U14" s="95">
        <f>'[3]4'!$C$4</f>
        <v>89345.57500000013</v>
      </c>
      <c r="V14" s="95">
        <f>'[3]5'!$C$4</f>
        <v>28300.05199999991</v>
      </c>
      <c r="W14" s="94">
        <f>'[3]6'!$C$4</f>
        <v>450550.1495000002</v>
      </c>
      <c r="X14" s="95">
        <f>'[3]7'!$C$4</f>
        <v>184953.52400000003</v>
      </c>
      <c r="Y14" s="95">
        <f>'[3]8'!$C$4</f>
        <v>172067.05700000015</v>
      </c>
      <c r="Z14" s="98">
        <f>'[3]Мира 10'!$C$4</f>
        <v>50161.424</v>
      </c>
      <c r="AA14" s="38">
        <f>SUM(D14:Z14)</f>
        <v>1902637.7639000006</v>
      </c>
    </row>
    <row r="15" spans="1:26" ht="12.75">
      <c r="A15" s="200" t="s">
        <v>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2"/>
    </row>
    <row r="16" spans="1:27" ht="12.75">
      <c r="A16" s="203" t="s">
        <v>36</v>
      </c>
      <c r="B16" s="204"/>
      <c r="C16" s="205"/>
      <c r="D16" s="97">
        <f>SUM(D17:D20)</f>
        <v>177939.77999999997</v>
      </c>
      <c r="E16" s="97">
        <f aca="true" t="shared" si="0" ref="E16:Z16">SUM(E17:E20)</f>
        <v>178039.02000000002</v>
      </c>
      <c r="F16" s="97">
        <f t="shared" si="0"/>
        <v>176410.02</v>
      </c>
      <c r="G16" s="97">
        <f t="shared" si="0"/>
        <v>171940.13999999996</v>
      </c>
      <c r="H16" s="97">
        <f t="shared" si="0"/>
        <v>169933.79999999996</v>
      </c>
      <c r="I16" s="97">
        <f t="shared" si="0"/>
        <v>172794.48000000004</v>
      </c>
      <c r="J16" s="97">
        <f t="shared" si="0"/>
        <v>171364.02</v>
      </c>
      <c r="K16" s="97">
        <f t="shared" si="0"/>
        <v>169198.86000000002</v>
      </c>
      <c r="L16" s="97">
        <f t="shared" si="0"/>
        <v>170556.66000000006</v>
      </c>
      <c r="M16" s="97">
        <f t="shared" si="0"/>
        <v>75054</v>
      </c>
      <c r="N16" s="97">
        <f t="shared" si="0"/>
        <v>237279.48000000007</v>
      </c>
      <c r="O16" s="97">
        <f t="shared" si="0"/>
        <v>92575.56</v>
      </c>
      <c r="P16" s="97">
        <f t="shared" si="0"/>
        <v>58286.82000000001</v>
      </c>
      <c r="Q16" s="97">
        <f t="shared" si="0"/>
        <v>96647.87999999998</v>
      </c>
      <c r="R16" s="97">
        <f t="shared" si="0"/>
        <v>75788.76</v>
      </c>
      <c r="S16" s="97">
        <f t="shared" si="0"/>
        <v>69570.78000000001</v>
      </c>
      <c r="T16" s="97">
        <f t="shared" si="0"/>
        <v>270220.5</v>
      </c>
      <c r="U16" s="97">
        <f t="shared" si="0"/>
        <v>325989</v>
      </c>
      <c r="V16" s="97">
        <f t="shared" si="0"/>
        <v>295796.34</v>
      </c>
      <c r="W16" s="97">
        <f t="shared" si="0"/>
        <v>471674.16000000003</v>
      </c>
      <c r="X16" s="97">
        <f t="shared" si="0"/>
        <v>497142</v>
      </c>
      <c r="Y16" s="97">
        <f t="shared" si="0"/>
        <v>550074.9000000001</v>
      </c>
      <c r="Z16" s="97">
        <f t="shared" si="0"/>
        <v>403630.67999999993</v>
      </c>
      <c r="AA16" s="38">
        <f>SUM(D16:Z16)</f>
        <v>5077907.64</v>
      </c>
    </row>
    <row r="17" spans="1:26" ht="12.75">
      <c r="A17" s="206" t="s">
        <v>3</v>
      </c>
      <c r="B17" s="207"/>
      <c r="C17" s="208"/>
      <c r="D17" s="79">
        <f>'Начислено  '!E8</f>
        <v>34928.35243878097</v>
      </c>
      <c r="E17" s="79">
        <f>'Начислено  '!E9</f>
        <v>45695.22568134273</v>
      </c>
      <c r="F17" s="79">
        <f>'Начислено  '!E10</f>
        <v>60781.07451036478</v>
      </c>
      <c r="G17" s="79">
        <f>'Начислено  '!E11</f>
        <v>64904.349358333995</v>
      </c>
      <c r="H17" s="79">
        <f>'Начислено  '!E12</f>
        <v>73130.05514099066</v>
      </c>
      <c r="I17" s="79">
        <f>'Начислено  '!E13</f>
        <v>112931.42743256231</v>
      </c>
      <c r="J17" s="79">
        <f>'Начислено  '!E14</f>
        <v>56643.73855123029</v>
      </c>
      <c r="K17" s="79">
        <f>'Начислено  '!E15</f>
        <v>63905.73704905557</v>
      </c>
      <c r="L17" s="79">
        <f>'Начислено  '!E16</f>
        <v>83766.89568771826</v>
      </c>
      <c r="M17" s="79">
        <f>'Начислено  '!E17</f>
        <v>26183.87057263408</v>
      </c>
      <c r="N17" s="79">
        <f>'Начислено  '!E18</f>
        <v>131177.66455130308</v>
      </c>
      <c r="O17" s="79">
        <f>'Начислено  '!E19</f>
        <v>25763.434163479364</v>
      </c>
      <c r="P17" s="79">
        <f>'Начислено  '!E20</f>
        <v>25812.06153734827</v>
      </c>
      <c r="Q17" s="79">
        <f>'Начислено  '!E21</f>
        <v>45112.76839781655</v>
      </c>
      <c r="R17" s="79">
        <f>'Начислено  '!E22</f>
        <v>29733.352897515346</v>
      </c>
      <c r="S17" s="79">
        <f>'Начислено  '!E24</f>
        <v>18934.837965343002</v>
      </c>
      <c r="T17" s="79">
        <f>'Начислено  '!E25</f>
        <v>69102.11154850604</v>
      </c>
      <c r="U17" s="79">
        <f>'Начислено  '!E26</f>
        <v>74590.17332297411</v>
      </c>
      <c r="V17" s="79">
        <f>'Начислено  '!E27</f>
        <v>77778.66636543002</v>
      </c>
      <c r="W17" s="79">
        <f>'Начислено  '!E28</f>
        <v>134192.05123571953</v>
      </c>
      <c r="X17" s="79">
        <f>'Начислено  '!E29</f>
        <v>134755.99340512155</v>
      </c>
      <c r="Y17" s="79">
        <f>'Начислено  '!E30</f>
        <v>131057.90867643108</v>
      </c>
      <c r="Z17" s="99">
        <f>'Начислено  '!E23</f>
        <v>145606.4783655424</v>
      </c>
    </row>
    <row r="18" spans="1:26" ht="12.75" customHeight="1">
      <c r="A18" s="206" t="s">
        <v>4</v>
      </c>
      <c r="B18" s="207"/>
      <c r="C18" s="208"/>
      <c r="D18" s="79">
        <f>'Начислено  '!F8</f>
        <v>99467.93811528405</v>
      </c>
      <c r="E18" s="79">
        <f>'Начислено  '!F9</f>
        <v>88774.91521710038</v>
      </c>
      <c r="F18" s="79">
        <f>'Начислено  '!F10</f>
        <v>72470.27988290518</v>
      </c>
      <c r="G18" s="79">
        <f>'Начислено  '!F11</f>
        <v>64971.99464302808</v>
      </c>
      <c r="H18" s="79">
        <f>'Начислено  '!F12</f>
        <v>55227.99421019922</v>
      </c>
      <c r="I18" s="79">
        <f>'Начислено  '!F13</f>
        <v>17573.03318360714</v>
      </c>
      <c r="J18" s="79">
        <f>'Начислено  '!F14</f>
        <v>72796.69850710218</v>
      </c>
      <c r="K18" s="79">
        <f>'Начислено  '!F15</f>
        <v>63899.164804152126</v>
      </c>
      <c r="L18" s="79">
        <f>'Начислено  '!F16</f>
        <v>45045.50309898975</v>
      </c>
      <c r="M18" s="79">
        <f>'Начислено  '!F17</f>
        <v>30503.264387959123</v>
      </c>
      <c r="N18" s="79">
        <f>'Начислено  '!F18</f>
        <v>48035.887106694834</v>
      </c>
      <c r="O18" s="79">
        <f>'Начислено  '!F19</f>
        <v>44156.73514106307</v>
      </c>
      <c r="P18" s="79">
        <f>'Начислено  '!F20</f>
        <v>18213.23308984748</v>
      </c>
      <c r="Q18" s="79">
        <f>'Начислено  '!F21</f>
        <v>27883.892902250278</v>
      </c>
      <c r="R18" s="79">
        <f>'Начислено  '!F22</f>
        <v>27508.735020730244</v>
      </c>
      <c r="S18" s="79">
        <f>'Начислено  '!F24</f>
        <v>33609.65696846176</v>
      </c>
      <c r="T18" s="79">
        <f>'Начислено  '!F25</f>
        <v>36968.979910784095</v>
      </c>
      <c r="U18" s="79">
        <f>'Начислено  '!F26</f>
        <v>36580.62332270466</v>
      </c>
      <c r="V18" s="79">
        <f>'Начислено  '!F27</f>
        <v>47538.36723804519</v>
      </c>
      <c r="W18" s="79">
        <f>'Начислено  '!F28</f>
        <v>56980.509328806394</v>
      </c>
      <c r="X18" s="79">
        <f>'Начислено  '!F29</f>
        <v>64704.09239820496</v>
      </c>
      <c r="Y18" s="79">
        <f>'Начислено  '!F30</f>
        <v>62407.79841565242</v>
      </c>
      <c r="Z18" s="99">
        <f>'Начислено  '!F23</f>
        <v>48655.152362587105</v>
      </c>
    </row>
    <row r="19" spans="1:26" ht="12.75">
      <c r="A19" s="211" t="s">
        <v>35</v>
      </c>
      <c r="B19" s="212"/>
      <c r="C19" s="213"/>
      <c r="D19" s="79">
        <f>'Начислено  '!D8</f>
        <v>43543.48944593494</v>
      </c>
      <c r="E19" s="79">
        <f>'Начислено  '!D9</f>
        <v>43568.8791015569</v>
      </c>
      <c r="F19" s="79">
        <f>'Начислено  '!D10</f>
        <v>43158.66560673003</v>
      </c>
      <c r="G19" s="79">
        <f>'Начислено  '!D11</f>
        <v>42063.795998637885</v>
      </c>
      <c r="H19" s="79">
        <f>'Начислено  '!D12</f>
        <v>41575.75064881008</v>
      </c>
      <c r="I19" s="79">
        <f>'Начислено  '!D13</f>
        <v>42290.01938383059</v>
      </c>
      <c r="J19" s="79">
        <f>'Начислено  '!D14</f>
        <v>41923.58294166753</v>
      </c>
      <c r="K19" s="79">
        <f>'Начислено  '!D15</f>
        <v>41393.95814679232</v>
      </c>
      <c r="L19" s="79">
        <f>'Начислено  '!D16</f>
        <v>41744.26121329205</v>
      </c>
      <c r="M19" s="79">
        <f>'Начислено  '!D17</f>
        <v>18366.86503940679</v>
      </c>
      <c r="N19" s="79">
        <f>'Начислено  '!D18</f>
        <v>58065.92834200215</v>
      </c>
      <c r="O19" s="79">
        <f>'Начислено  '!D19</f>
        <v>22655.390695457565</v>
      </c>
      <c r="P19" s="79">
        <f>'Начислено  '!D20</f>
        <v>14261.525372804255</v>
      </c>
      <c r="Q19" s="79">
        <f>'Начислено  '!D21</f>
        <v>23651.218699933153</v>
      </c>
      <c r="R19" s="79">
        <f>'Начислено  '!D22</f>
        <v>18546.672081754405</v>
      </c>
      <c r="S19" s="79">
        <f>'Начислено  '!D24</f>
        <v>17026.285066195258</v>
      </c>
      <c r="T19" s="79">
        <f>'Начислено  '!D25</f>
        <v>33944.60854070985</v>
      </c>
      <c r="U19" s="79">
        <f>'Начислено  '!D26</f>
        <v>35519.72335432118</v>
      </c>
      <c r="V19" s="79">
        <f>'Начислено  '!D27</f>
        <v>40147.00639652482</v>
      </c>
      <c r="W19" s="79">
        <f>'Начислено  '!D28</f>
        <v>61205.13943547414</v>
      </c>
      <c r="X19" s="79">
        <f>'Начислено  '!D29</f>
        <v>63863.7141966735</v>
      </c>
      <c r="Y19" s="79">
        <f>'Начислено  '!D30</f>
        <v>61832.49290791656</v>
      </c>
      <c r="Z19" s="99">
        <f>'Начислено  '!D23</f>
        <v>62347.62927187043</v>
      </c>
    </row>
    <row r="20" spans="1:26" ht="12.75">
      <c r="A20" s="211" t="s">
        <v>95</v>
      </c>
      <c r="B20" s="212"/>
      <c r="C20" s="213"/>
      <c r="D20" s="79">
        <f>'Начислено  '!G8</f>
        <v>0</v>
      </c>
      <c r="E20" s="79">
        <f>'Начислено  '!G9</f>
        <v>0</v>
      </c>
      <c r="F20" s="79">
        <f>'Начислено  '!G10</f>
        <v>0</v>
      </c>
      <c r="G20" s="79">
        <f>'Начислено  '!G11</f>
        <v>0</v>
      </c>
      <c r="H20" s="79">
        <f>'Начислено  '!G12</f>
        <v>0</v>
      </c>
      <c r="I20" s="79">
        <f>'Начислено  '!G13</f>
        <v>0</v>
      </c>
      <c r="J20" s="79">
        <f>'Начислено  '!G14</f>
        <v>0</v>
      </c>
      <c r="K20" s="79">
        <f>'Начислено  '!G15</f>
        <v>0</v>
      </c>
      <c r="L20" s="79">
        <f>'Начислено  '!G16</f>
        <v>0</v>
      </c>
      <c r="M20" s="79">
        <f>'Начислено  '!G17</f>
        <v>0</v>
      </c>
      <c r="N20" s="79">
        <f>'Начислено  '!G18</f>
        <v>0</v>
      </c>
      <c r="O20" s="79">
        <f>'Начислено  '!G19</f>
        <v>0</v>
      </c>
      <c r="P20" s="79">
        <f>'Начислено  '!G20</f>
        <v>0</v>
      </c>
      <c r="Q20" s="79">
        <f>'Начислено  '!G21</f>
        <v>0</v>
      </c>
      <c r="R20" s="79">
        <f>'Начислено  '!G22</f>
        <v>0</v>
      </c>
      <c r="S20" s="79">
        <f>'Начислено  '!G24</f>
        <v>0</v>
      </c>
      <c r="T20" s="79">
        <f>'Начислено  '!G25</f>
        <v>130204.8</v>
      </c>
      <c r="U20" s="79">
        <f>'Начислено  '!G26</f>
        <v>179298.48</v>
      </c>
      <c r="V20" s="79">
        <f>'Начислено  '!G27</f>
        <v>130332.3</v>
      </c>
      <c r="W20" s="79">
        <f>'Начислено  '!G28</f>
        <v>219296.46</v>
      </c>
      <c r="X20" s="79">
        <f>'Начислено  '!G29</f>
        <v>233818.2</v>
      </c>
      <c r="Y20" s="79">
        <f>'Начислено  '!G30</f>
        <v>294776.7</v>
      </c>
      <c r="Z20" s="99">
        <f>'Начислено  '!G23</f>
        <v>147021.42</v>
      </c>
    </row>
    <row r="21" spans="1:26" ht="12.75">
      <c r="A21" s="200" t="s">
        <v>5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2"/>
    </row>
    <row r="22" spans="1:27" ht="12.75">
      <c r="A22" s="209" t="s">
        <v>36</v>
      </c>
      <c r="B22" s="210"/>
      <c r="C22" s="210"/>
      <c r="D22" s="96">
        <f>SUM(D23:D27)</f>
        <v>165821.91999999998</v>
      </c>
      <c r="E22" s="96">
        <f aca="true" t="shared" si="1" ref="E22:Z22">SUM(E23:E27)</f>
        <v>175012.63</v>
      </c>
      <c r="F22" s="96">
        <f t="shared" si="1"/>
        <v>171698.34000000003</v>
      </c>
      <c r="G22" s="96">
        <f t="shared" si="1"/>
        <v>172004.29</v>
      </c>
      <c r="H22" s="96">
        <f t="shared" si="1"/>
        <v>205202.04000000004</v>
      </c>
      <c r="I22" s="96">
        <f t="shared" si="1"/>
        <v>164331.38</v>
      </c>
      <c r="J22" s="96">
        <f t="shared" si="1"/>
        <v>166410.68999999997</v>
      </c>
      <c r="K22" s="96">
        <f t="shared" si="1"/>
        <v>161365.07</v>
      </c>
      <c r="L22" s="96">
        <f t="shared" si="1"/>
        <v>177630.94999999998</v>
      </c>
      <c r="M22" s="96">
        <f t="shared" si="1"/>
        <v>93007.42</v>
      </c>
      <c r="N22" s="96">
        <f t="shared" si="1"/>
        <v>215443.08000000002</v>
      </c>
      <c r="O22" s="96">
        <f t="shared" si="1"/>
        <v>97832.23</v>
      </c>
      <c r="P22" s="96">
        <f t="shared" si="1"/>
        <v>49384.729999999996</v>
      </c>
      <c r="Q22" s="96">
        <f t="shared" si="1"/>
        <v>83104.16999999998</v>
      </c>
      <c r="R22" s="96">
        <f t="shared" si="1"/>
        <v>83775.17</v>
      </c>
      <c r="S22" s="96">
        <f t="shared" si="1"/>
        <v>72460.44</v>
      </c>
      <c r="T22" s="96">
        <f t="shared" si="1"/>
        <v>275833.81</v>
      </c>
      <c r="U22" s="96">
        <f t="shared" si="1"/>
        <v>270485.54</v>
      </c>
      <c r="V22" s="96">
        <f t="shared" si="1"/>
        <v>274839.16000000003</v>
      </c>
      <c r="W22" s="96">
        <f t="shared" si="1"/>
        <v>793083.9999999999</v>
      </c>
      <c r="X22" s="96">
        <f t="shared" si="1"/>
        <v>421689.42000000004</v>
      </c>
      <c r="Y22" s="96">
        <f t="shared" si="1"/>
        <v>529060.0599999999</v>
      </c>
      <c r="Z22" s="100">
        <f t="shared" si="1"/>
        <v>409793.67000000004</v>
      </c>
      <c r="AA22" s="103">
        <f>SUM(D22:Z22)</f>
        <v>5229270.21</v>
      </c>
    </row>
    <row r="23" spans="1:26" ht="27.75" customHeight="1">
      <c r="A23" s="206" t="s">
        <v>37</v>
      </c>
      <c r="B23" s="207"/>
      <c r="C23" s="207"/>
      <c r="D23" s="79">
        <f>'[2]Мира1'!$N$9</f>
        <v>165821.91999999998</v>
      </c>
      <c r="E23" s="79">
        <f>'[2]2'!$N$9</f>
        <v>175012.63</v>
      </c>
      <c r="F23" s="79">
        <f>'[2]3'!$N$9</f>
        <v>171698.34000000003</v>
      </c>
      <c r="G23" s="79">
        <f>'[2]4'!$N$9</f>
        <v>172004.29</v>
      </c>
      <c r="H23" s="79">
        <f>'[2]5'!$N$9</f>
        <v>205202.04000000004</v>
      </c>
      <c r="I23" s="79">
        <f>'[2]6'!$N$9</f>
        <v>164331.38</v>
      </c>
      <c r="J23" s="79">
        <f>'[2]7'!$N$9</f>
        <v>166410.68999999997</v>
      </c>
      <c r="K23" s="79">
        <f>'[2]8'!$N$9</f>
        <v>161365.07</v>
      </c>
      <c r="L23" s="79">
        <f>'[2]9'!$N$9</f>
        <v>177630.94999999998</v>
      </c>
      <c r="M23" s="79">
        <f>'[2]2.'!$N$9</f>
        <v>93007.42</v>
      </c>
      <c r="N23" s="79">
        <f>'[2]Строит.5'!$N$9</f>
        <v>215443.08000000002</v>
      </c>
      <c r="O23" s="79">
        <f>'[2]7.'!$N$9</f>
        <v>97832.23</v>
      </c>
      <c r="P23" s="79">
        <f>'[2]8а'!$N$9</f>
        <v>49384.729999999996</v>
      </c>
      <c r="Q23" s="79">
        <f>'[2]9.'!$N$9</f>
        <v>83104.16999999998</v>
      </c>
      <c r="R23" s="79">
        <f>'[2]10.'!$N$9</f>
        <v>83775.17</v>
      </c>
      <c r="S23" s="79">
        <f>'[3]2'!$N$9</f>
        <v>72460.44</v>
      </c>
      <c r="T23" s="79">
        <f>'[3]3'!$N$9</f>
        <v>275833.81</v>
      </c>
      <c r="U23" s="79">
        <f>'[3]4'!$N$9</f>
        <v>270485.54</v>
      </c>
      <c r="V23" s="79">
        <f>'[3]5'!$N$9</f>
        <v>274839.16000000003</v>
      </c>
      <c r="W23" s="79">
        <f>'[3]6'!$N$9</f>
        <v>793083.9999999999</v>
      </c>
      <c r="X23" s="79">
        <f>'[3]7'!$N$9</f>
        <v>421689.42000000004</v>
      </c>
      <c r="Y23" s="79">
        <f>'[3]8'!$N$9</f>
        <v>529060.0599999999</v>
      </c>
      <c r="Z23" s="58">
        <f>'[3]Мира 10'!$N$9</f>
        <v>409793.67000000004</v>
      </c>
    </row>
    <row r="24" spans="1:26" ht="27" customHeight="1">
      <c r="A24" s="206" t="s">
        <v>38</v>
      </c>
      <c r="B24" s="207"/>
      <c r="C24" s="207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58">
        <v>0</v>
      </c>
    </row>
    <row r="25" spans="1:26" ht="15" customHeight="1">
      <c r="A25" s="206" t="s">
        <v>39</v>
      </c>
      <c r="B25" s="207"/>
      <c r="C25" s="207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58">
        <v>0</v>
      </c>
    </row>
    <row r="26" spans="1:26" ht="27" customHeight="1">
      <c r="A26" s="206" t="s">
        <v>6</v>
      </c>
      <c r="B26" s="207"/>
      <c r="C26" s="207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58">
        <v>0</v>
      </c>
    </row>
    <row r="27" spans="1:26" ht="12.75">
      <c r="A27" s="206" t="s">
        <v>7</v>
      </c>
      <c r="B27" s="207"/>
      <c r="C27" s="207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58">
        <v>0</v>
      </c>
    </row>
    <row r="28" spans="1:26" ht="25.5" customHeight="1">
      <c r="A28" s="197" t="s">
        <v>8</v>
      </c>
      <c r="B28" s="198"/>
      <c r="C28" s="199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58">
        <v>0</v>
      </c>
    </row>
    <row r="29" spans="1:26" ht="26.25" customHeight="1">
      <c r="A29" s="197" t="s">
        <v>40</v>
      </c>
      <c r="B29" s="198"/>
      <c r="C29" s="199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58">
        <v>0</v>
      </c>
    </row>
    <row r="30" spans="1:26" ht="26.25" customHeight="1">
      <c r="A30" s="197" t="s">
        <v>9</v>
      </c>
      <c r="B30" s="198"/>
      <c r="C30" s="199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58">
        <v>0</v>
      </c>
    </row>
    <row r="31" spans="1:27" ht="26.25" customHeight="1" thickBot="1">
      <c r="A31" s="214" t="s">
        <v>41</v>
      </c>
      <c r="B31" s="215"/>
      <c r="C31" s="216"/>
      <c r="D31" s="101">
        <f>D14+D16-D22</f>
        <v>104631.46399999992</v>
      </c>
      <c r="E31" s="101">
        <f aca="true" t="shared" si="2" ref="E31:Z31">E14+E16-E22</f>
        <v>23715.92000000007</v>
      </c>
      <c r="F31" s="101">
        <f t="shared" si="2"/>
        <v>58893.59879999995</v>
      </c>
      <c r="G31" s="101">
        <f t="shared" si="2"/>
        <v>84427.76199999996</v>
      </c>
      <c r="H31" s="101">
        <f t="shared" si="2"/>
        <v>56150.806999999884</v>
      </c>
      <c r="I31" s="101">
        <f t="shared" si="2"/>
        <v>44025.42000000007</v>
      </c>
      <c r="J31" s="101">
        <f t="shared" si="2"/>
        <v>16218.831000000064</v>
      </c>
      <c r="K31" s="101">
        <f t="shared" si="2"/>
        <v>49090.58599999992</v>
      </c>
      <c r="L31" s="101">
        <f t="shared" si="2"/>
        <v>34362.00700000019</v>
      </c>
      <c r="M31" s="101">
        <f t="shared" si="2"/>
        <v>48768.289999999964</v>
      </c>
      <c r="N31" s="101">
        <f t="shared" si="2"/>
        <v>101512.913</v>
      </c>
      <c r="O31" s="101">
        <f t="shared" si="2"/>
        <v>22058.507999999914</v>
      </c>
      <c r="P31" s="101">
        <f t="shared" si="2"/>
        <v>28685.052300000083</v>
      </c>
      <c r="Q31" s="101">
        <f t="shared" si="2"/>
        <v>80005.60100000002</v>
      </c>
      <c r="R31" s="101">
        <f t="shared" si="2"/>
        <v>108520.77949999993</v>
      </c>
      <c r="S31" s="101">
        <f t="shared" si="2"/>
        <v>34762.56099999996</v>
      </c>
      <c r="T31" s="101">
        <f t="shared" si="2"/>
        <v>34712.08180000004</v>
      </c>
      <c r="U31" s="101">
        <f t="shared" si="2"/>
        <v>144849.03500000015</v>
      </c>
      <c r="V31" s="101">
        <f t="shared" si="2"/>
        <v>49257.2319999999</v>
      </c>
      <c r="W31" s="101">
        <f t="shared" si="2"/>
        <v>129140.30950000032</v>
      </c>
      <c r="X31" s="101">
        <f t="shared" si="2"/>
        <v>260406.10399999993</v>
      </c>
      <c r="Y31" s="101">
        <f t="shared" si="2"/>
        <v>193081.89700000035</v>
      </c>
      <c r="Z31" s="102">
        <f t="shared" si="2"/>
        <v>43998.43399999989</v>
      </c>
      <c r="AA31" s="38">
        <f>SUM(D31:Z31)</f>
        <v>1751275.1939000003</v>
      </c>
    </row>
    <row r="32" spans="17:26" ht="12.75">
      <c r="Q32" s="38">
        <f>SUM(D14:R14)</f>
        <v>849282.3696000001</v>
      </c>
      <c r="R32" s="38">
        <f>SUM(D16:R16)</f>
        <v>2193809.2800000003</v>
      </c>
      <c r="Y32" s="38">
        <f>SUM(S14:Z14)</f>
        <v>1053355.3943000003</v>
      </c>
      <c r="Z32" s="38">
        <f>SUM(S16:Z16)</f>
        <v>2884098.3600000003</v>
      </c>
    </row>
    <row r="33" spans="4:26" ht="12.75">
      <c r="D33" s="38"/>
      <c r="R33" s="38">
        <f>SUM(D23:R23)</f>
        <v>2182024.11</v>
      </c>
      <c r="Z33" s="38">
        <f>SUM(S23:Z23)</f>
        <v>3047246.1</v>
      </c>
    </row>
    <row r="34" spans="18:26" ht="12.75">
      <c r="R34" s="38">
        <f>SUM(D31:R31)</f>
        <v>861067.5396</v>
      </c>
      <c r="Z34" s="38">
        <f>SUM(S31:Z31)</f>
        <v>890207.6543000005</v>
      </c>
    </row>
  </sheetData>
  <sheetProtection/>
  <mergeCells count="26">
    <mergeCell ref="M9:R9"/>
    <mergeCell ref="D8:R8"/>
    <mergeCell ref="S8:Z8"/>
    <mergeCell ref="S9:Y9"/>
    <mergeCell ref="A11:Z11"/>
    <mergeCell ref="A12:C12"/>
    <mergeCell ref="A31:C31"/>
    <mergeCell ref="A25:C25"/>
    <mergeCell ref="A26:C26"/>
    <mergeCell ref="A27:C27"/>
    <mergeCell ref="D9:L9"/>
    <mergeCell ref="A30:C30"/>
    <mergeCell ref="A13:C13"/>
    <mergeCell ref="A19:C19"/>
    <mergeCell ref="A14:C14"/>
    <mergeCell ref="A28:C28"/>
    <mergeCell ref="A29:C29"/>
    <mergeCell ref="A15:Z15"/>
    <mergeCell ref="A16:C16"/>
    <mergeCell ref="A17:C17"/>
    <mergeCell ref="A18:C18"/>
    <mergeCell ref="A21:Z21"/>
    <mergeCell ref="A22:C22"/>
    <mergeCell ref="A23:C23"/>
    <mergeCell ref="A24:C24"/>
    <mergeCell ref="A20:C20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0"/>
  <sheetViews>
    <sheetView zoomScalePageLayoutView="0" workbookViewId="0" topLeftCell="A1">
      <pane xSplit="1" topLeftCell="BB1" activePane="topRight" state="frozen"/>
      <selection pane="topLeft" activeCell="A1" sqref="A1"/>
      <selection pane="topRight" activeCell="BL29" sqref="BL29"/>
    </sheetView>
  </sheetViews>
  <sheetFormatPr defaultColWidth="9.140625" defaultRowHeight="12.75"/>
  <cols>
    <col min="1" max="1" width="35.28125" style="2" customWidth="1"/>
    <col min="2" max="2" width="6.57421875" style="2" customWidth="1"/>
    <col min="3" max="3" width="10.00390625" style="2" customWidth="1"/>
    <col min="4" max="4" width="10.140625" style="2" customWidth="1"/>
    <col min="5" max="5" width="6.140625" style="2" customWidth="1"/>
    <col min="6" max="6" width="10.421875" style="2" customWidth="1"/>
    <col min="7" max="7" width="10.28125" style="2" customWidth="1"/>
    <col min="8" max="8" width="6.8515625" style="2" customWidth="1"/>
    <col min="9" max="10" width="10.28125" style="2" customWidth="1"/>
    <col min="11" max="11" width="7.140625" style="2" customWidth="1"/>
    <col min="12" max="12" width="10.28125" style="2" customWidth="1"/>
    <col min="13" max="13" width="10.7109375" style="2" customWidth="1"/>
    <col min="14" max="14" width="7.00390625" style="2" customWidth="1"/>
    <col min="15" max="15" width="10.8515625" style="2" customWidth="1"/>
    <col min="16" max="16" width="12.28125" style="2" customWidth="1"/>
    <col min="17" max="17" width="6.8515625" style="2" customWidth="1"/>
    <col min="18" max="18" width="10.140625" style="2" customWidth="1"/>
    <col min="19" max="19" width="11.8515625" style="2" customWidth="1"/>
    <col min="20" max="20" width="7.28125" style="2" customWidth="1"/>
    <col min="21" max="21" width="10.57421875" style="2" customWidth="1"/>
    <col min="22" max="22" width="11.140625" style="2" customWidth="1"/>
    <col min="23" max="23" width="6.57421875" style="2" customWidth="1"/>
    <col min="24" max="24" width="12.140625" style="2" bestFit="1" customWidth="1"/>
    <col min="25" max="25" width="11.7109375" style="2" customWidth="1"/>
    <col min="26" max="26" width="7.7109375" style="2" customWidth="1"/>
    <col min="27" max="27" width="10.140625" style="2" bestFit="1" customWidth="1"/>
    <col min="28" max="28" width="11.140625" style="2" customWidth="1"/>
    <col min="29" max="29" width="7.00390625" style="2" customWidth="1"/>
    <col min="30" max="30" width="9.28125" style="2" bestFit="1" customWidth="1"/>
    <col min="31" max="31" width="11.28125" style="2" customWidth="1"/>
    <col min="32" max="32" width="6.57421875" style="2" customWidth="1"/>
    <col min="33" max="33" width="10.140625" style="2" bestFit="1" customWidth="1"/>
    <col min="34" max="34" width="11.00390625" style="2" customWidth="1"/>
    <col min="35" max="35" width="7.28125" style="2" customWidth="1"/>
    <col min="36" max="36" width="9.28125" style="2" bestFit="1" customWidth="1"/>
    <col min="37" max="37" width="11.28125" style="2" customWidth="1"/>
    <col min="38" max="38" width="7.421875" style="2" customWidth="1"/>
    <col min="39" max="39" width="9.28125" style="2" bestFit="1" customWidth="1"/>
    <col min="40" max="40" width="11.421875" style="2" customWidth="1"/>
    <col min="41" max="41" width="7.421875" style="2" customWidth="1"/>
    <col min="42" max="42" width="10.00390625" style="2" bestFit="1" customWidth="1"/>
    <col min="43" max="43" width="10.7109375" style="2" customWidth="1"/>
    <col min="44" max="44" width="7.28125" style="2" customWidth="1"/>
    <col min="45" max="45" width="9.28125" style="2" bestFit="1" customWidth="1"/>
    <col min="46" max="46" width="11.8515625" style="2" customWidth="1"/>
    <col min="47" max="47" width="7.28125" style="2" customWidth="1"/>
    <col min="48" max="48" width="9.28125" style="2" bestFit="1" customWidth="1"/>
    <col min="49" max="49" width="11.140625" style="2" customWidth="1"/>
    <col min="50" max="50" width="7.57421875" style="2" customWidth="1"/>
    <col min="51" max="51" width="12.140625" style="2" bestFit="1" customWidth="1"/>
    <col min="52" max="52" width="11.140625" style="2" customWidth="1"/>
    <col min="53" max="53" width="7.57421875" style="2" customWidth="1"/>
    <col min="54" max="54" width="12.7109375" style="2" bestFit="1" customWidth="1"/>
    <col min="55" max="55" width="11.28125" style="2" customWidth="1"/>
    <col min="56" max="56" width="7.421875" style="2" customWidth="1"/>
    <col min="57" max="57" width="12.7109375" style="2" bestFit="1" customWidth="1"/>
    <col min="58" max="58" width="11.140625" style="2" customWidth="1"/>
    <col min="59" max="59" width="7.28125" style="2" customWidth="1"/>
    <col min="60" max="61" width="11.421875" style="2" customWidth="1"/>
    <col min="62" max="62" width="7.140625" style="2" customWidth="1"/>
    <col min="63" max="63" width="12.7109375" style="2" bestFit="1" customWidth="1"/>
    <col min="64" max="64" width="11.00390625" style="2" customWidth="1"/>
    <col min="65" max="65" width="7.140625" style="2" customWidth="1"/>
    <col min="66" max="66" width="12.7109375" style="2" bestFit="1" customWidth="1"/>
    <col min="67" max="67" width="10.57421875" style="2" customWidth="1"/>
    <col min="68" max="68" width="12.28125" style="2" customWidth="1"/>
    <col min="69" max="69" width="11.421875" style="2" customWidth="1"/>
    <col min="70" max="70" width="12.7109375" style="2" customWidth="1"/>
    <col min="71" max="16384" width="9.140625" style="2" customWidth="1"/>
  </cols>
  <sheetData>
    <row r="1" spans="1:4" ht="15">
      <c r="A1" s="13" t="s">
        <v>0</v>
      </c>
      <c r="B1"/>
      <c r="C1"/>
      <c r="D1"/>
    </row>
    <row r="2" spans="1:4" ht="15.75" thickBot="1">
      <c r="A2"/>
      <c r="B2"/>
      <c r="C2"/>
      <c r="D2"/>
    </row>
    <row r="3" spans="1:4" ht="15.75" thickBot="1">
      <c r="A3"/>
      <c r="B3" s="14" t="s">
        <v>24</v>
      </c>
      <c r="C3" s="15"/>
      <c r="D3" s="31">
        <v>44197</v>
      </c>
    </row>
    <row r="4" spans="1:4" ht="15.75" thickBot="1">
      <c r="A4"/>
      <c r="B4" s="15"/>
      <c r="C4" s="15"/>
      <c r="D4"/>
    </row>
    <row r="5" spans="1:68" ht="15.75" thickBot="1">
      <c r="A5"/>
      <c r="B5" s="14" t="s">
        <v>25</v>
      </c>
      <c r="C5" s="15"/>
      <c r="D5" s="31">
        <v>44561</v>
      </c>
      <c r="BP5" s="89"/>
    </row>
    <row r="6" ht="15">
      <c r="BQ6" s="90"/>
    </row>
    <row r="7" spans="68:70" ht="15">
      <c r="BP7" s="89">
        <f>C15+F15+I15+L15+O15+R15+U15+X15+AA15+AD15+AG15+AJ15+AM15+AP15+AS15+AV15+AY15+BB15+BE15+BH15+BK15+BN15+BQ15</f>
        <v>5100374.021410108</v>
      </c>
      <c r="BQ7" s="90">
        <f>BP7-BR7</f>
        <v>-2270564.543589892</v>
      </c>
      <c r="BR7" s="89">
        <f>BR15+BO15+BL15+BI15+BF15+BC15+AZ15+AW15+AT15+AQ15+AN15+AK15+AH15+AE15+AB15+Y15+V15+S15+P15+M15+J15+G15+D15</f>
        <v>7370938.5649999995</v>
      </c>
    </row>
    <row r="8" ht="15.75" thickBot="1"/>
    <row r="9" spans="1:70" ht="15" customHeight="1" thickBot="1">
      <c r="A9" s="246" t="s">
        <v>10</v>
      </c>
      <c r="B9" s="249" t="s">
        <v>101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1"/>
    </row>
    <row r="10" spans="1:70" ht="18" customHeight="1" thickBot="1">
      <c r="A10" s="247"/>
      <c r="B10" s="252" t="s">
        <v>11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252" t="s">
        <v>12</v>
      </c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4"/>
      <c r="AU10" s="252" t="s">
        <v>13</v>
      </c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5" t="s">
        <v>14</v>
      </c>
      <c r="BQ10" s="256"/>
      <c r="BR10" s="257"/>
    </row>
    <row r="11" spans="1:70" ht="15">
      <c r="A11" s="248"/>
      <c r="B11" s="243">
        <v>1</v>
      </c>
      <c r="C11" s="244"/>
      <c r="D11" s="245"/>
      <c r="E11" s="258">
        <v>2</v>
      </c>
      <c r="F11" s="258"/>
      <c r="G11" s="259"/>
      <c r="H11" s="243">
        <v>3</v>
      </c>
      <c r="I11" s="244"/>
      <c r="J11" s="245"/>
      <c r="K11" s="243">
        <v>4</v>
      </c>
      <c r="L11" s="244"/>
      <c r="M11" s="245"/>
      <c r="N11" s="243">
        <v>5</v>
      </c>
      <c r="O11" s="244"/>
      <c r="P11" s="245"/>
      <c r="Q11" s="243">
        <v>6</v>
      </c>
      <c r="R11" s="244"/>
      <c r="S11" s="245"/>
      <c r="T11" s="243">
        <v>7</v>
      </c>
      <c r="U11" s="244"/>
      <c r="V11" s="245"/>
      <c r="W11" s="243">
        <v>8</v>
      </c>
      <c r="X11" s="244"/>
      <c r="Y11" s="245"/>
      <c r="Z11" s="243">
        <v>9</v>
      </c>
      <c r="AA11" s="244"/>
      <c r="AB11" s="245"/>
      <c r="AC11" s="243">
        <v>2</v>
      </c>
      <c r="AD11" s="244"/>
      <c r="AE11" s="245"/>
      <c r="AF11" s="243">
        <v>5</v>
      </c>
      <c r="AG11" s="244"/>
      <c r="AH11" s="245"/>
      <c r="AI11" s="243">
        <v>7</v>
      </c>
      <c r="AJ11" s="244"/>
      <c r="AK11" s="245"/>
      <c r="AL11" s="243" t="s">
        <v>15</v>
      </c>
      <c r="AM11" s="244"/>
      <c r="AN11" s="245"/>
      <c r="AO11" s="243">
        <v>9</v>
      </c>
      <c r="AP11" s="244"/>
      <c r="AQ11" s="245"/>
      <c r="AR11" s="243">
        <v>10</v>
      </c>
      <c r="AS11" s="244"/>
      <c r="AT11" s="245"/>
      <c r="AU11" s="243">
        <v>2</v>
      </c>
      <c r="AV11" s="244"/>
      <c r="AW11" s="245"/>
      <c r="AX11" s="243">
        <v>3</v>
      </c>
      <c r="AY11" s="244"/>
      <c r="AZ11" s="245"/>
      <c r="BA11" s="243">
        <v>4</v>
      </c>
      <c r="BB11" s="244"/>
      <c r="BC11" s="245"/>
      <c r="BD11" s="243">
        <v>5</v>
      </c>
      <c r="BE11" s="244"/>
      <c r="BF11" s="245"/>
      <c r="BG11" s="243">
        <v>6</v>
      </c>
      <c r="BH11" s="244"/>
      <c r="BI11" s="245"/>
      <c r="BJ11" s="243">
        <v>7</v>
      </c>
      <c r="BK11" s="244"/>
      <c r="BL11" s="244"/>
      <c r="BM11" s="243">
        <v>8</v>
      </c>
      <c r="BN11" s="244"/>
      <c r="BO11" s="244"/>
      <c r="BP11" s="237">
        <v>10</v>
      </c>
      <c r="BQ11" s="238"/>
      <c r="BR11" s="239"/>
    </row>
    <row r="12" spans="1:70" ht="15">
      <c r="A12" s="248"/>
      <c r="B12" s="240">
        <v>891.9</v>
      </c>
      <c r="C12" s="241"/>
      <c r="D12" s="242"/>
      <c r="E12" s="235">
        <v>896.2</v>
      </c>
      <c r="F12" s="241"/>
      <c r="G12" s="242"/>
      <c r="H12" s="234">
        <v>888</v>
      </c>
      <c r="I12" s="235"/>
      <c r="J12" s="236"/>
      <c r="K12" s="234">
        <v>865.5</v>
      </c>
      <c r="L12" s="235"/>
      <c r="M12" s="236"/>
      <c r="N12" s="234">
        <v>856.3</v>
      </c>
      <c r="O12" s="235"/>
      <c r="P12" s="236"/>
      <c r="Q12" s="234">
        <v>867.5</v>
      </c>
      <c r="R12" s="235"/>
      <c r="S12" s="236"/>
      <c r="T12" s="234">
        <v>863.7</v>
      </c>
      <c r="U12" s="235"/>
      <c r="V12" s="236"/>
      <c r="W12" s="234">
        <v>851.7</v>
      </c>
      <c r="X12" s="235"/>
      <c r="Y12" s="236"/>
      <c r="Z12" s="234">
        <v>859.4</v>
      </c>
      <c r="AA12" s="235"/>
      <c r="AB12" s="236"/>
      <c r="AC12" s="234">
        <v>389.2</v>
      </c>
      <c r="AD12" s="235"/>
      <c r="AE12" s="236"/>
      <c r="AF12" s="234">
        <v>1194.2</v>
      </c>
      <c r="AG12" s="235"/>
      <c r="AH12" s="236"/>
      <c r="AI12" s="234">
        <v>463.5</v>
      </c>
      <c r="AJ12" s="235"/>
      <c r="AK12" s="236"/>
      <c r="AL12" s="234">
        <v>293.4</v>
      </c>
      <c r="AM12" s="235"/>
      <c r="AN12" s="236"/>
      <c r="AO12" s="234">
        <v>486.5</v>
      </c>
      <c r="AP12" s="235"/>
      <c r="AQ12" s="236"/>
      <c r="AR12" s="234">
        <v>382.7</v>
      </c>
      <c r="AS12" s="235"/>
      <c r="AT12" s="236"/>
      <c r="AU12" s="234">
        <v>350.2</v>
      </c>
      <c r="AV12" s="235"/>
      <c r="AW12" s="236"/>
      <c r="AX12" s="234">
        <v>691.4</v>
      </c>
      <c r="AY12" s="235"/>
      <c r="AZ12" s="236"/>
      <c r="BA12" s="234">
        <v>736.8</v>
      </c>
      <c r="BB12" s="235"/>
      <c r="BC12" s="236"/>
      <c r="BD12" s="234">
        <v>824.5</v>
      </c>
      <c r="BE12" s="235"/>
      <c r="BF12" s="236"/>
      <c r="BG12" s="234">
        <v>1267.5</v>
      </c>
      <c r="BH12" s="235"/>
      <c r="BI12" s="236"/>
      <c r="BJ12" s="234">
        <v>1323.2</v>
      </c>
      <c r="BK12" s="235"/>
      <c r="BL12" s="235"/>
      <c r="BM12" s="234">
        <v>1284.6</v>
      </c>
      <c r="BN12" s="235"/>
      <c r="BO12" s="235"/>
      <c r="BP12" s="234">
        <v>1284.3</v>
      </c>
      <c r="BQ12" s="235"/>
      <c r="BR12" s="236"/>
    </row>
    <row r="13" spans="1:70" ht="12" customHeight="1">
      <c r="A13" s="77"/>
      <c r="B13" s="227" t="s">
        <v>83</v>
      </c>
      <c r="C13" s="228"/>
      <c r="D13" s="229"/>
      <c r="E13" s="227" t="s">
        <v>83</v>
      </c>
      <c r="F13" s="228"/>
      <c r="G13" s="229"/>
      <c r="H13" s="227" t="s">
        <v>83</v>
      </c>
      <c r="I13" s="228"/>
      <c r="J13" s="229"/>
      <c r="K13" s="227" t="s">
        <v>83</v>
      </c>
      <c r="L13" s="228"/>
      <c r="M13" s="229"/>
      <c r="N13" s="227" t="s">
        <v>83</v>
      </c>
      <c r="O13" s="228"/>
      <c r="P13" s="229"/>
      <c r="Q13" s="227" t="s">
        <v>83</v>
      </c>
      <c r="R13" s="228"/>
      <c r="S13" s="229"/>
      <c r="T13" s="227" t="s">
        <v>83</v>
      </c>
      <c r="U13" s="228"/>
      <c r="V13" s="229"/>
      <c r="W13" s="227" t="s">
        <v>83</v>
      </c>
      <c r="X13" s="228"/>
      <c r="Y13" s="229"/>
      <c r="Z13" s="227" t="s">
        <v>83</v>
      </c>
      <c r="AA13" s="228"/>
      <c r="AB13" s="229"/>
      <c r="AC13" s="227" t="s">
        <v>83</v>
      </c>
      <c r="AD13" s="228"/>
      <c r="AE13" s="229"/>
      <c r="AF13" s="227" t="s">
        <v>83</v>
      </c>
      <c r="AG13" s="228"/>
      <c r="AH13" s="229"/>
      <c r="AI13" s="227" t="s">
        <v>83</v>
      </c>
      <c r="AJ13" s="228"/>
      <c r="AK13" s="229"/>
      <c r="AL13" s="227" t="s">
        <v>83</v>
      </c>
      <c r="AM13" s="228"/>
      <c r="AN13" s="229"/>
      <c r="AO13" s="227" t="s">
        <v>83</v>
      </c>
      <c r="AP13" s="228"/>
      <c r="AQ13" s="229"/>
      <c r="AR13" s="227" t="s">
        <v>83</v>
      </c>
      <c r="AS13" s="228"/>
      <c r="AT13" s="229"/>
      <c r="AU13" s="227" t="s">
        <v>83</v>
      </c>
      <c r="AV13" s="228"/>
      <c r="AW13" s="229"/>
      <c r="AX13" s="227" t="s">
        <v>83</v>
      </c>
      <c r="AY13" s="228"/>
      <c r="AZ13" s="229"/>
      <c r="BA13" s="227" t="s">
        <v>83</v>
      </c>
      <c r="BB13" s="228"/>
      <c r="BC13" s="229"/>
      <c r="BD13" s="227" t="s">
        <v>83</v>
      </c>
      <c r="BE13" s="228"/>
      <c r="BF13" s="229"/>
      <c r="BG13" s="227" t="s">
        <v>83</v>
      </c>
      <c r="BH13" s="228"/>
      <c r="BI13" s="229"/>
      <c r="BJ13" s="227" t="s">
        <v>83</v>
      </c>
      <c r="BK13" s="228"/>
      <c r="BL13" s="229"/>
      <c r="BM13" s="227" t="s">
        <v>83</v>
      </c>
      <c r="BN13" s="228"/>
      <c r="BO13" s="229"/>
      <c r="BP13" s="227" t="s">
        <v>83</v>
      </c>
      <c r="BQ13" s="228"/>
      <c r="BR13" s="229"/>
    </row>
    <row r="14" spans="1:70" ht="12.75" customHeight="1" thickBot="1">
      <c r="A14" s="77"/>
      <c r="B14" s="232" t="s">
        <v>84</v>
      </c>
      <c r="C14" s="233"/>
      <c r="D14" s="155" t="s">
        <v>85</v>
      </c>
      <c r="E14" s="232" t="s">
        <v>84</v>
      </c>
      <c r="F14" s="233"/>
      <c r="G14" s="155" t="s">
        <v>85</v>
      </c>
      <c r="H14" s="232" t="s">
        <v>84</v>
      </c>
      <c r="I14" s="233"/>
      <c r="J14" s="155" t="s">
        <v>85</v>
      </c>
      <c r="K14" s="230" t="s">
        <v>84</v>
      </c>
      <c r="L14" s="231"/>
      <c r="M14" s="78" t="s">
        <v>85</v>
      </c>
      <c r="N14" s="230" t="s">
        <v>84</v>
      </c>
      <c r="O14" s="231"/>
      <c r="P14" s="78" t="s">
        <v>85</v>
      </c>
      <c r="Q14" s="230" t="s">
        <v>84</v>
      </c>
      <c r="R14" s="231"/>
      <c r="S14" s="78" t="s">
        <v>85</v>
      </c>
      <c r="T14" s="230" t="s">
        <v>84</v>
      </c>
      <c r="U14" s="231"/>
      <c r="V14" s="78" t="s">
        <v>85</v>
      </c>
      <c r="W14" s="230" t="s">
        <v>84</v>
      </c>
      <c r="X14" s="231"/>
      <c r="Y14" s="78" t="s">
        <v>85</v>
      </c>
      <c r="Z14" s="230" t="s">
        <v>84</v>
      </c>
      <c r="AA14" s="231"/>
      <c r="AB14" s="78" t="s">
        <v>85</v>
      </c>
      <c r="AC14" s="230" t="s">
        <v>84</v>
      </c>
      <c r="AD14" s="231"/>
      <c r="AE14" s="78" t="s">
        <v>85</v>
      </c>
      <c r="AF14" s="230" t="s">
        <v>84</v>
      </c>
      <c r="AG14" s="231"/>
      <c r="AH14" s="78" t="s">
        <v>85</v>
      </c>
      <c r="AI14" s="230" t="s">
        <v>84</v>
      </c>
      <c r="AJ14" s="231"/>
      <c r="AK14" s="78" t="s">
        <v>85</v>
      </c>
      <c r="AL14" s="230" t="s">
        <v>84</v>
      </c>
      <c r="AM14" s="231"/>
      <c r="AN14" s="78" t="s">
        <v>85</v>
      </c>
      <c r="AO14" s="230" t="s">
        <v>84</v>
      </c>
      <c r="AP14" s="231"/>
      <c r="AQ14" s="78" t="s">
        <v>85</v>
      </c>
      <c r="AR14" s="230" t="s">
        <v>84</v>
      </c>
      <c r="AS14" s="231"/>
      <c r="AT14" s="78" t="s">
        <v>85</v>
      </c>
      <c r="AU14" s="230" t="s">
        <v>84</v>
      </c>
      <c r="AV14" s="231"/>
      <c r="AW14" s="78" t="s">
        <v>85</v>
      </c>
      <c r="AX14" s="230" t="s">
        <v>84</v>
      </c>
      <c r="AY14" s="231"/>
      <c r="AZ14" s="78" t="s">
        <v>85</v>
      </c>
      <c r="BA14" s="230" t="s">
        <v>84</v>
      </c>
      <c r="BB14" s="231"/>
      <c r="BC14" s="78" t="s">
        <v>85</v>
      </c>
      <c r="BD14" s="230" t="s">
        <v>84</v>
      </c>
      <c r="BE14" s="231"/>
      <c r="BF14" s="78" t="s">
        <v>85</v>
      </c>
      <c r="BG14" s="230" t="s">
        <v>84</v>
      </c>
      <c r="BH14" s="231"/>
      <c r="BI14" s="78" t="s">
        <v>85</v>
      </c>
      <c r="BJ14" s="230" t="s">
        <v>84</v>
      </c>
      <c r="BK14" s="231"/>
      <c r="BL14" s="78" t="s">
        <v>85</v>
      </c>
      <c r="BM14" s="230" t="s">
        <v>84</v>
      </c>
      <c r="BN14" s="231"/>
      <c r="BO14" s="78" t="s">
        <v>85</v>
      </c>
      <c r="BP14" s="230" t="s">
        <v>84</v>
      </c>
      <c r="BQ14" s="231"/>
      <c r="BR14" s="78" t="s">
        <v>85</v>
      </c>
    </row>
    <row r="15" spans="1:70" ht="29.25" customHeight="1" thickBot="1">
      <c r="A15" s="161" t="s">
        <v>16</v>
      </c>
      <c r="B15" s="162">
        <f>SUM(B16:B24)</f>
        <v>16.55</v>
      </c>
      <c r="C15" s="163">
        <f>'[4]Тариф'!$E$22</f>
        <v>177135.83141010802</v>
      </c>
      <c r="D15" s="164">
        <f>'Сумма доходов и расходов'!D12</f>
        <v>315427.57</v>
      </c>
      <c r="E15" s="162">
        <f>SUM(E16:E24)</f>
        <v>16.552</v>
      </c>
      <c r="F15" s="163">
        <f>'[28]Перечень работ и услуг'!$E$12</f>
        <v>178050.45</v>
      </c>
      <c r="G15" s="164">
        <f>'Сумма доходов и расходов'!E12</f>
        <v>319401.53</v>
      </c>
      <c r="H15" s="162">
        <f>SUM(H16:H24)</f>
        <v>16.552</v>
      </c>
      <c r="I15" s="163">
        <f>'[29]Перечень работ и услуг'!$E$12</f>
        <v>176404.09</v>
      </c>
      <c r="J15" s="165">
        <f>'Сумма доходов и расходов'!F12</f>
        <v>341434.11999999994</v>
      </c>
      <c r="K15" s="166">
        <f>SUM(K16:K24)</f>
        <v>16.552</v>
      </c>
      <c r="L15" s="163">
        <f>'[30]Перечень работ и услуг'!$E$12</f>
        <v>171939.76</v>
      </c>
      <c r="M15" s="165">
        <f>'Сумма доходов и расходов'!G12</f>
        <v>380044.44</v>
      </c>
      <c r="N15" s="162">
        <f>SUM(N16:N24)</f>
        <v>16.554</v>
      </c>
      <c r="O15" s="163">
        <f>'[31]Перечень работ и услуг'!$E$12</f>
        <v>170100.68</v>
      </c>
      <c r="P15" s="165">
        <f>'Сумма доходов и расходов'!H12</f>
        <v>286361.81</v>
      </c>
      <c r="Q15" s="162">
        <f>SUM(Q16:Q24)</f>
        <v>16.549</v>
      </c>
      <c r="R15" s="163">
        <f>'[32]Перечень работ и услуг'!$E$12</f>
        <v>172266.92</v>
      </c>
      <c r="S15" s="165">
        <f>'Сумма доходов и расходов'!I12</f>
        <v>295017.35000000003</v>
      </c>
      <c r="T15" s="162">
        <f>SUM(T16:T24)</f>
        <v>16.551999999999996</v>
      </c>
      <c r="U15" s="163">
        <f>'[33]Перечень работ и услуг'!$E$12</f>
        <v>171360.67</v>
      </c>
      <c r="V15" s="165">
        <f>'Сумма доходов и расходов'!J12</f>
        <v>349911.02</v>
      </c>
      <c r="W15" s="162">
        <f>SUM(W16:W24)</f>
        <v>16.552</v>
      </c>
      <c r="X15" s="163">
        <f>'[34]Перечень работ и услуг'!$E$12</f>
        <v>169195.01</v>
      </c>
      <c r="Y15" s="165">
        <f>'Сумма доходов и расходов'!K12</f>
        <v>314517.01</v>
      </c>
      <c r="Z15" s="162">
        <f>SUM(Z16:Z24)</f>
        <v>16.548</v>
      </c>
      <c r="AA15" s="163">
        <f>'[35]Перечень работ и услуг'!$E$12</f>
        <v>170630.69</v>
      </c>
      <c r="AB15" s="165">
        <f>'Сумма доходов и расходов'!L12</f>
        <v>287585.26</v>
      </c>
      <c r="AC15" s="162">
        <f>SUM(AC16:AC24)</f>
        <v>16.553</v>
      </c>
      <c r="AD15" s="163">
        <f>'[36]Перечень работ и услуг'!$E$12</f>
        <v>77103.23</v>
      </c>
      <c r="AE15" s="165">
        <f>'Сумма доходов и расходов'!M12</f>
        <v>149772.39999999997</v>
      </c>
      <c r="AF15" s="162">
        <f>SUM(AF16:AF24)</f>
        <v>16.553</v>
      </c>
      <c r="AG15" s="167">
        <f>'[37]Перечень работ и услуг'!$E$12</f>
        <v>237295.14</v>
      </c>
      <c r="AH15" s="165">
        <f>'Сумма доходов и расходов'!N12</f>
        <v>399538.81000000006</v>
      </c>
      <c r="AI15" s="168">
        <f>SUM(AI16:AI24)</f>
        <v>16.55</v>
      </c>
      <c r="AJ15" s="169">
        <f>'[38]Перечень работ и услуг'!$E$12</f>
        <v>92544.61</v>
      </c>
      <c r="AK15" s="165">
        <f>'Сумма доходов и расходов'!O12</f>
        <v>158231.50000000003</v>
      </c>
      <c r="AL15" s="168">
        <f>SUM(AL16:AL24)</f>
        <v>16.553</v>
      </c>
      <c r="AM15" s="169">
        <f>'[39]Перечень работ и услуг'!$E$12</f>
        <v>58278.04</v>
      </c>
      <c r="AN15" s="165">
        <f>'Сумма доходов и расходов'!P12</f>
        <v>100869.69000000002</v>
      </c>
      <c r="AO15" s="168">
        <f>SUM(AO16:AO24)</f>
        <v>16.553</v>
      </c>
      <c r="AP15" s="168">
        <f>'[40]Перечень работ и услуг'!$E$12</f>
        <v>96656.03</v>
      </c>
      <c r="AQ15" s="165">
        <f>'Сумма доходов и расходов'!Q12</f>
        <v>223804.07</v>
      </c>
      <c r="AR15" s="168">
        <f>SUM(AR16:AR24)</f>
        <v>16.552999999999997</v>
      </c>
      <c r="AS15" s="168">
        <f>'[41]Перечень работ и услуг'!$E$12</f>
        <v>76032.75</v>
      </c>
      <c r="AT15" s="170">
        <f>'Сумма доходов и расходов'!R12</f>
        <v>129364.57</v>
      </c>
      <c r="AU15" s="168">
        <f>SUM(AU16:AU24)</f>
        <v>16.549</v>
      </c>
      <c r="AV15" s="168">
        <f>'[42]Перечень работ и услуг'!$E$12</f>
        <v>69544.62</v>
      </c>
      <c r="AW15" s="170">
        <f>'Сумма доходов и расходов'!S12</f>
        <v>124102.41999999998</v>
      </c>
      <c r="AX15" s="168">
        <f>SUM(AX16:AX24)</f>
        <v>32.242</v>
      </c>
      <c r="AY15" s="168">
        <f>'[43]Перечень работ и услуг'!$E$13</f>
        <v>272680.34</v>
      </c>
      <c r="AZ15" s="165">
        <f>'Сумма доходов и расходов'!T12</f>
        <v>285535.29</v>
      </c>
      <c r="BA15" s="168">
        <f>SUM(BA16:BA24)</f>
        <v>37.174</v>
      </c>
      <c r="BB15" s="168">
        <f>'[44]Перечень работ и услуг'!$E$13</f>
        <v>329422.27</v>
      </c>
      <c r="BC15" s="165">
        <f>'Сумма доходов и расходов'!U12</f>
        <v>306578.58999999997</v>
      </c>
      <c r="BD15" s="168">
        <f>SUM(BD16:BD24)</f>
        <v>29.837</v>
      </c>
      <c r="BE15" s="168">
        <f>'[45]Перечень работ и услуг'!$E$13</f>
        <v>295174.84</v>
      </c>
      <c r="BF15" s="165">
        <f>'Сумма доходов и расходов'!V12</f>
        <v>342064.14</v>
      </c>
      <c r="BG15" s="168">
        <f>SUM(BG16:BG24)</f>
        <v>31.211000655890928</v>
      </c>
      <c r="BH15" s="168">
        <f>'[46]Перечень работ и услуг'!$E$13</f>
        <v>475811.7</v>
      </c>
      <c r="BI15" s="165">
        <f>'Сумма доходов и расходов'!W12</f>
        <v>522240.94000000006</v>
      </c>
      <c r="BJ15" s="168">
        <f>SUM(BJ16:BJ24)</f>
        <v>31.53</v>
      </c>
      <c r="BK15" s="168">
        <f>'[47]Перечень работ и услуг'!$E$13</f>
        <v>500601.57</v>
      </c>
      <c r="BL15" s="164">
        <f>'Сумма доходов и расходов'!X12</f>
        <v>567824.1349999999</v>
      </c>
      <c r="BM15" s="168">
        <f>SUM(BM16:BM24)</f>
        <v>36.032</v>
      </c>
      <c r="BN15" s="168">
        <f>'[48]Перечень работ и услуг'!$E$13</f>
        <v>555732.97</v>
      </c>
      <c r="BO15" s="164">
        <f>'Сумма доходов и расходов'!Y12</f>
        <v>545205.4400000001</v>
      </c>
      <c r="BP15" s="168">
        <f>SUM(BP16:BP24)</f>
        <v>26.223</v>
      </c>
      <c r="BQ15" s="168">
        <f>'[49]Перечень работ и услуг'!$E$13</f>
        <v>406411.81</v>
      </c>
      <c r="BR15" s="165">
        <f>'Сумма доходов и расходов'!Z12</f>
        <v>626106.4600000001</v>
      </c>
    </row>
    <row r="16" spans="1:70" ht="17.25" customHeight="1">
      <c r="A16" s="176" t="s">
        <v>17</v>
      </c>
      <c r="B16" s="177">
        <f>'[27]Перечень работ и услуг'!$B$3</f>
        <v>4.05</v>
      </c>
      <c r="C16" s="178">
        <f>'[27]Перечень работ и услуг'!$E$3</f>
        <v>43346.76</v>
      </c>
      <c r="D16" s="179">
        <f>C16*D26</f>
        <v>77188.01478689976</v>
      </c>
      <c r="E16" s="177">
        <f>'[28]Перечень работ и услуг'!$B$3</f>
        <v>4.05</v>
      </c>
      <c r="F16" s="178">
        <f>'[28]Перечень работ и услуг'!$E$3</f>
        <v>43555.74</v>
      </c>
      <c r="G16" s="179">
        <f>F16*G26</f>
        <v>78133.86597047184</v>
      </c>
      <c r="H16" s="177">
        <f>'[29]Перечень работ и услуг'!$B$3</f>
        <v>4.05</v>
      </c>
      <c r="I16" s="178">
        <f>'[29]Перечень работ и услуг'!$E$3</f>
        <v>43157.22</v>
      </c>
      <c r="J16" s="180">
        <f>I16*J26</f>
        <v>83531.77883997133</v>
      </c>
      <c r="K16" s="181">
        <f>'[30]Перечень работ и услуг'!$B$3</f>
        <v>4.05</v>
      </c>
      <c r="L16" s="178">
        <f>'[30]Перечень работ и услуг'!$E$3</f>
        <v>42063.7</v>
      </c>
      <c r="M16" s="180">
        <f>L16*M26</f>
        <v>92974.86114222794</v>
      </c>
      <c r="N16" s="177">
        <f>'[31]Перечень работ и услуг'!$B$3</f>
        <v>4.05</v>
      </c>
      <c r="O16" s="178">
        <f>'[31]Перечень работ и услуг'!$E$3</f>
        <v>41616.6</v>
      </c>
      <c r="P16" s="180">
        <f>O16*P26</f>
        <v>70060.88924539278</v>
      </c>
      <c r="Q16" s="177">
        <f>'[32]Перечень работ и услуг'!$B$3</f>
        <v>4.05</v>
      </c>
      <c r="R16" s="178">
        <f>'[32]Перечень работ и услуг'!$E$3</f>
        <v>42160.91</v>
      </c>
      <c r="S16" s="180">
        <f>R16*S26</f>
        <v>72203.06685571729</v>
      </c>
      <c r="T16" s="177">
        <f>'[33]Перечень работ и услуг'!$B$3</f>
        <v>4.05</v>
      </c>
      <c r="U16" s="178">
        <f>'[33]Перечень работ и услуг'!$E$3</f>
        <v>41922.78</v>
      </c>
      <c r="V16" s="180">
        <f>U16*V26</f>
        <v>85604.4897060428</v>
      </c>
      <c r="W16" s="177">
        <f>'[34]Перечень работ и услуг'!$B$3</f>
        <v>4.05</v>
      </c>
      <c r="X16" s="178">
        <f>'[34]Перечень работ и услуг'!$E$3</f>
        <v>41393.02</v>
      </c>
      <c r="Y16" s="180">
        <f>X16*Y26</f>
        <v>76945.58418283256</v>
      </c>
      <c r="Z16" s="182">
        <f>'[35]Перечень работ и услуг'!$B$3</f>
        <v>4.05</v>
      </c>
      <c r="AA16" s="178">
        <f>'[35]Перечень работ и услуг'!$E$3</f>
        <v>41762.38</v>
      </c>
      <c r="AB16" s="180">
        <f>AA16*AB26</f>
        <v>70387.36648441614</v>
      </c>
      <c r="AC16" s="182">
        <f>'[36]Перечень работ и услуг'!$B$3</f>
        <v>4.05</v>
      </c>
      <c r="AD16" s="178">
        <f>'[36]Перечень работ и услуг'!$E$3</f>
        <v>18861.83</v>
      </c>
      <c r="AE16" s="180">
        <f>AD16*AE26</f>
        <v>36638.95205806553</v>
      </c>
      <c r="AF16" s="182">
        <f>'[37]Перечень работ и услуг'!$B$3</f>
        <v>4.05</v>
      </c>
      <c r="AG16" s="178">
        <f>'[37]Перечень работ и услуг'!$E$3</f>
        <v>58048.4</v>
      </c>
      <c r="AH16" s="180">
        <f>AG16*AH26</f>
        <v>97737.30999465055</v>
      </c>
      <c r="AI16" s="183">
        <f>'[38]Перечень работ и услуг'!$B$3</f>
        <v>4.05</v>
      </c>
      <c r="AJ16" s="178">
        <f>'[38]Перечень работ и услуг'!$E$3</f>
        <v>22647.82</v>
      </c>
      <c r="AK16" s="180">
        <f>AJ16*AK26</f>
        <v>38722.9308149875</v>
      </c>
      <c r="AL16" s="183">
        <f>'[39]Перечень работ и услуг'!$B$3</f>
        <v>4.05</v>
      </c>
      <c r="AM16" s="178">
        <f>'[39]Перечень работ и услуг'!$E$3</f>
        <v>14259.38</v>
      </c>
      <c r="AN16" s="180">
        <f>AM16*AN26</f>
        <v>24680.638542274242</v>
      </c>
      <c r="AO16" s="183">
        <f>'[40]Перечень работ и услуг'!$B$3</f>
        <v>4.05</v>
      </c>
      <c r="AP16" s="178">
        <f>'[40]Перечень работ и услуг'!$E$3</f>
        <v>23644.12</v>
      </c>
      <c r="AQ16" s="180">
        <f>AP16*AQ26</f>
        <v>54747.23395496794</v>
      </c>
      <c r="AR16" s="183">
        <f>'[41]Перечень работ и услуг'!$B$3</f>
        <v>4.05</v>
      </c>
      <c r="AS16" s="178">
        <f>'[41]Перечень работ и услуг'!$E$3</f>
        <v>18599.4</v>
      </c>
      <c r="AT16" s="184">
        <f>AS16*AT26</f>
        <v>31645.618279728147</v>
      </c>
      <c r="AU16" s="183">
        <f>'[42]Перечень работ и услуг'!$B$3</f>
        <v>4.05</v>
      </c>
      <c r="AV16" s="178">
        <f>'[42]Перечень работ и услуг'!$E$3</f>
        <v>17019.89</v>
      </c>
      <c r="AW16" s="184">
        <f>AV16*AW26</f>
        <v>30372.004867289514</v>
      </c>
      <c r="AX16" s="183">
        <f>'[43]Перечень работ и услуг'!$B$3</f>
        <v>4.05</v>
      </c>
      <c r="AY16" s="178">
        <f>'[43]Перечень работ и услуг'!$E$3</f>
        <v>34253.62</v>
      </c>
      <c r="AZ16" s="180">
        <f>AY16*AZ26</f>
        <v>35868.435987170174</v>
      </c>
      <c r="BA16" s="183">
        <f>'[44]Перечень работ и услуг'!$B$3</f>
        <v>4.05</v>
      </c>
      <c r="BB16" s="178">
        <f>'[44]Перечень работ и услуг'!$E$3</f>
        <v>35886.59</v>
      </c>
      <c r="BC16" s="180">
        <f>BB16*BC26</f>
        <v>33398.046106925605</v>
      </c>
      <c r="BD16" s="183">
        <f>'[45]Перечень работ и услуг'!$B$3</f>
        <v>4.05</v>
      </c>
      <c r="BE16" s="178">
        <f>'[45]Перечень работ и услуг'!$E$3</f>
        <v>40071.09</v>
      </c>
      <c r="BF16" s="180">
        <f>BE16*BF26</f>
        <v>46436.488081818214</v>
      </c>
      <c r="BG16" s="183">
        <f>'[46]Перечень работ и услуг'!$B$3</f>
        <v>4.05</v>
      </c>
      <c r="BH16" s="178">
        <f>'[46]Перечень работ и услуг'!$E$3</f>
        <v>61742.04</v>
      </c>
      <c r="BI16" s="180">
        <f>BH16*BI26</f>
        <v>67766.76783508604</v>
      </c>
      <c r="BJ16" s="183">
        <f>'[47]Перечень работ и услуг'!$B$3</f>
        <v>4.05</v>
      </c>
      <c r="BK16" s="178">
        <f>'[47]Перечень работ и услуг'!$E$3</f>
        <v>64308.14</v>
      </c>
      <c r="BL16" s="179">
        <f>BK16*BL26</f>
        <v>72943.66649501098</v>
      </c>
      <c r="BM16" s="183">
        <f>'[48]Перечень работ и услуг'!$B$3</f>
        <v>4.05</v>
      </c>
      <c r="BN16" s="178">
        <f>'[48]Перечень работ и услуг'!$E$3</f>
        <v>62456.47</v>
      </c>
      <c r="BO16" s="179">
        <f>BN16*BO26</f>
        <v>61273.325581523095</v>
      </c>
      <c r="BP16" s="183">
        <f>'[49]Перечень работ и услуг'!$B$3</f>
        <v>4.05</v>
      </c>
      <c r="BQ16" s="178">
        <f>'[49]Перечень работ и услуг'!$E$3</f>
        <v>62777.23</v>
      </c>
      <c r="BR16" s="180">
        <f>BQ16*BR26</f>
        <v>96712.81266138848</v>
      </c>
    </row>
    <row r="17" spans="1:70" ht="20.25" customHeight="1">
      <c r="A17" s="152" t="s">
        <v>18</v>
      </c>
      <c r="B17" s="6">
        <v>0</v>
      </c>
      <c r="C17" s="135">
        <v>0</v>
      </c>
      <c r="D17" s="134">
        <f>C17*D26</f>
        <v>0</v>
      </c>
      <c r="E17" s="7">
        <f>'[1]Тариф'!$D$25+'[1]Тариф'!$D$26</f>
        <v>0</v>
      </c>
      <c r="F17" s="135">
        <f>E17/E15*F15</f>
        <v>0</v>
      </c>
      <c r="G17" s="134">
        <f>F17*G26</f>
        <v>0</v>
      </c>
      <c r="H17" s="7">
        <v>0</v>
      </c>
      <c r="I17" s="135">
        <v>0</v>
      </c>
      <c r="J17" s="136">
        <f>I17*J26</f>
        <v>0</v>
      </c>
      <c r="K17" s="158">
        <v>0</v>
      </c>
      <c r="L17" s="135">
        <v>0</v>
      </c>
      <c r="M17" s="136">
        <f>L17*M26</f>
        <v>0</v>
      </c>
      <c r="N17" s="7">
        <v>0</v>
      </c>
      <c r="O17" s="135">
        <v>0</v>
      </c>
      <c r="P17" s="136">
        <f>O17*P26</f>
        <v>0</v>
      </c>
      <c r="Q17" s="7">
        <v>0</v>
      </c>
      <c r="R17" s="135">
        <v>0</v>
      </c>
      <c r="S17" s="136">
        <f>R17*S26</f>
        <v>0</v>
      </c>
      <c r="T17" s="7">
        <f>'[33]Перечень работ и услуг'!$B$4</f>
        <v>0.247</v>
      </c>
      <c r="U17" s="135">
        <f>'[33]Перечень работ и услуг'!$E$4</f>
        <v>2556.76</v>
      </c>
      <c r="V17" s="136">
        <f>U17*V26</f>
        <v>5220.792492788456</v>
      </c>
      <c r="W17" s="7">
        <f>'[34]Перечень работ и услуг'!$B$4</f>
        <v>0.25</v>
      </c>
      <c r="X17" s="135">
        <f>'[34]Перечень работ и услуг'!$E$4</f>
        <v>2556.75</v>
      </c>
      <c r="Y17" s="136">
        <f>X17*Y26</f>
        <v>4752.748708827169</v>
      </c>
      <c r="Z17" s="4">
        <f>'[35]Перечень работ и услуг'!$B$4</f>
        <v>0.557</v>
      </c>
      <c r="AA17" s="135">
        <f>'[35]Перечень работ и услуг'!$E$4</f>
        <v>5746.58</v>
      </c>
      <c r="AB17" s="136">
        <f>AA17*AB26</f>
        <v>9685.430583506402</v>
      </c>
      <c r="AC17" s="4">
        <v>0</v>
      </c>
      <c r="AD17" s="135">
        <v>0</v>
      </c>
      <c r="AE17" s="136">
        <f>AD17*AE26</f>
        <v>0</v>
      </c>
      <c r="AF17" s="4">
        <f>'[37]Перечень работ и услуг'!$B$4</f>
        <v>0.297</v>
      </c>
      <c r="AG17" s="135">
        <f>'[37]Перечень работ и услуг'!$E$4</f>
        <v>4261.26</v>
      </c>
      <c r="AH17" s="136">
        <f>AG17*AH26</f>
        <v>7174.7729409907015</v>
      </c>
      <c r="AI17" s="5">
        <v>0</v>
      </c>
      <c r="AJ17" s="135">
        <v>0</v>
      </c>
      <c r="AK17" s="136">
        <f>AJ17*AK26</f>
        <v>0</v>
      </c>
      <c r="AL17" s="5">
        <v>0</v>
      </c>
      <c r="AM17" s="135">
        <v>0</v>
      </c>
      <c r="AN17" s="136">
        <f>AM17*AN26</f>
        <v>0</v>
      </c>
      <c r="AO17" s="5">
        <v>0</v>
      </c>
      <c r="AP17" s="135">
        <v>0</v>
      </c>
      <c r="AQ17" s="136">
        <f>AP17*AQ26</f>
        <v>0</v>
      </c>
      <c r="AR17" s="5">
        <v>0</v>
      </c>
      <c r="AS17" s="135">
        <v>0</v>
      </c>
      <c r="AT17" s="137">
        <f>AS17*AT26</f>
        <v>0</v>
      </c>
      <c r="AU17" s="5">
        <v>0</v>
      </c>
      <c r="AV17" s="135">
        <v>0</v>
      </c>
      <c r="AW17" s="137">
        <f>AV17*AW26</f>
        <v>0</v>
      </c>
      <c r="AX17" s="5">
        <v>0</v>
      </c>
      <c r="AY17" s="135">
        <v>0</v>
      </c>
      <c r="AZ17" s="136">
        <f>AY17*AZ26</f>
        <v>0</v>
      </c>
      <c r="BA17" s="5">
        <f>'[44]Перечень работ и услуг'!$B$4</f>
        <v>0.289</v>
      </c>
      <c r="BB17" s="135">
        <f>'[44]Перечень работ и услуг'!$E$4</f>
        <v>2556.75</v>
      </c>
      <c r="BC17" s="136">
        <f>BB17*BC26</f>
        <v>2379.4530041411585</v>
      </c>
      <c r="BD17" s="5">
        <v>0</v>
      </c>
      <c r="BE17" s="135">
        <v>0</v>
      </c>
      <c r="BF17" s="136">
        <f>BE17*BF26</f>
        <v>0</v>
      </c>
      <c r="BG17" s="5">
        <v>0</v>
      </c>
      <c r="BH17" s="135">
        <v>0</v>
      </c>
      <c r="BI17" s="136">
        <f>BH17*BI26</f>
        <v>0</v>
      </c>
      <c r="BJ17" s="5">
        <f>'[47]Перечень работ и услуг'!$B$4</f>
        <v>0.12</v>
      </c>
      <c r="BK17" s="135">
        <f>'[47]Перечень работ и услуг'!$E$4</f>
        <v>1883.11</v>
      </c>
      <c r="BL17" s="134">
        <f>BK17*BL26</f>
        <v>2135.9807298643705</v>
      </c>
      <c r="BM17" s="5">
        <v>0</v>
      </c>
      <c r="BN17" s="135">
        <v>0</v>
      </c>
      <c r="BO17" s="134">
        <f>BN17*BO26</f>
        <v>0</v>
      </c>
      <c r="BP17" s="5">
        <v>0</v>
      </c>
      <c r="BQ17" s="135">
        <v>0</v>
      </c>
      <c r="BR17" s="136">
        <f>BQ17*BR26</f>
        <v>0</v>
      </c>
    </row>
    <row r="18" spans="1:70" ht="24.75" customHeight="1">
      <c r="A18" s="152" t="s">
        <v>19</v>
      </c>
      <c r="B18" s="6">
        <f>'[27]Перечень работ и услуг'!$B$5+'[27]Перечень работ и услуг'!$B$11</f>
        <v>9.616000000000001</v>
      </c>
      <c r="C18" s="135">
        <f>'[27]Перечень работ и услуг'!$E$5+'[27]Перечень работ и услуг'!$E$11</f>
        <v>102914.8</v>
      </c>
      <c r="D18" s="134">
        <f>C18*D26</f>
        <v>183261.42724833023</v>
      </c>
      <c r="E18" s="7">
        <f>'[28]Перечень работ и услуг'!$B$5+'[28]Перечень работ и услуг'!$B$11</f>
        <v>8.585999999999999</v>
      </c>
      <c r="F18" s="135">
        <f>'[28]Перечень работ и услуг'!$E$5+'[28]Перечень работ и услуг'!$E$11</f>
        <v>92336.96</v>
      </c>
      <c r="G18" s="134">
        <f>F18*G26</f>
        <v>165641.62741261706</v>
      </c>
      <c r="H18" s="7">
        <f>'[29]Перечень работ и услуг'!$B$5+('[29]Текущий ремонт'!$E$3+'[29]Текущий ремонт'!$E$4)/'[29]Перечень работ и услуг'!$E$11*'[29]Перечень работ и услуг'!$B$11</f>
        <v>6.850800468042101</v>
      </c>
      <c r="I18" s="135">
        <f>'[29]Перечень работ и услуг'!$E$5+'[29]Текущий ремонт'!$E$3+'[29]Текущий ремонт'!$E$4</f>
        <v>72995.62</v>
      </c>
      <c r="J18" s="136">
        <f>I18*J26</f>
        <v>141284.6792756018</v>
      </c>
      <c r="K18" s="158">
        <f>'[30]Перечень работ и услуг'!$B$5+'[30]Перечень работ и услуг'!$B$11</f>
        <v>7.1930000000000005</v>
      </c>
      <c r="L18" s="135">
        <f>'[30]Перечень работ и услуг'!$E$5+'[30]Перечень работ и услуг'!$E$11</f>
        <v>74703.06</v>
      </c>
      <c r="M18" s="136">
        <f>L18*M26</f>
        <v>165118.7753430992</v>
      </c>
      <c r="N18" s="7">
        <f>'[31]Перечень работ и услуг'!$B$5+('[31]Текущий ремонт'!$E$3+'[31]Текущий ремонт'!$E$4+'[31]Текущий ремонт'!$E$5+'[31]Текущий ремонт'!$E$6)/'[31]Перечень работ и услуг'!$E$11*'[31]Перечень работ и услуг'!$B$11</f>
        <v>5.4240965621321715</v>
      </c>
      <c r="O18" s="135">
        <f>'[31]Перечень работ и услуг'!$E$5+'[31]Текущий ремонт'!$E$3+'[31]Текущий ремонт'!$E$4+'[31]Текущий ремонт'!$E$5+'[31]Текущий ремонт'!$E$6</f>
        <v>55735.86</v>
      </c>
      <c r="P18" s="136">
        <f>O18*P26</f>
        <v>93830.44060439148</v>
      </c>
      <c r="Q18" s="7">
        <f>'[32]Перечень работ и услуг'!$B$5+'[32]Перечень работ и услуг'!$B$11</f>
        <v>3.7649999999999997</v>
      </c>
      <c r="R18" s="135">
        <f>'[32]Перечень работ и услуг'!$E$5+'[32]Перечень работ и услуг'!$E$11</f>
        <v>39189.880000000005</v>
      </c>
      <c r="S18" s="136">
        <f>R18*S26</f>
        <v>67115.00121101603</v>
      </c>
      <c r="T18" s="7">
        <f>'[33]Перечень работ и услуг'!$B$5+('[33]Текущий ремонт'!$E$3+'[33]Текущий ремонт'!$E$4+'[33]Текущий ремонт'!$E$5+'[33]Текущий ремонт'!$E$6)/'[33]Перечень работ и услуг'!$E$11*'[33]Перечень работ и услуг'!$B$11</f>
        <v>7.140365193233022</v>
      </c>
      <c r="U18" s="135">
        <f>'[33]Перечень работ и услуг'!$E$5+'[33]Текущий ремонт'!$E$3+'[33]Текущий ремонт'!$E$4+'[33]Текущий ремонт'!$E$5+'[33]Текущий ремонт'!$E$6</f>
        <v>73902.84</v>
      </c>
      <c r="V18" s="136">
        <f>U18*V26</f>
        <v>150906.37848986467</v>
      </c>
      <c r="W18" s="7">
        <f>'[34]Перечень работ и услуг'!$B$5+('[34]Текущий ремонт'!$E$3+'[34]Текущий ремонт'!$E$4+'[34]Текущий ремонт'!$E$5)/'[34]Перечень работ и услуг'!$E$11*'[34]Перечень работ и услуг'!$B$11</f>
        <v>3.779030206403328</v>
      </c>
      <c r="X18" s="135">
        <f>'[34]Перечень работ и услуг'!$E$5+'[34]Текущий ремонт'!$E$3+'[34]Текущий ремонт'!$E$4+'[34]Текущий ремонт'!$E$5</f>
        <v>38618.03</v>
      </c>
      <c r="Y18" s="136">
        <f>X18*Y26</f>
        <v>71787.14861443195</v>
      </c>
      <c r="Z18" s="4">
        <f>'[35]Перечень работ и услуг'!$B$5+('[35]Текущий ремонт'!$E$3)/'[35]Перечень работ и услуг'!$E$11*'[35]Перечень работ и услуг'!$B$11</f>
        <v>4.369716116654455</v>
      </c>
      <c r="AA18" s="135">
        <f>'[35]Перечень работ и услуг'!$E$5+'[35]Текущий ремонт'!$E$3</f>
        <v>45057.520000000004</v>
      </c>
      <c r="AB18" s="136">
        <f>AA18*AB26</f>
        <v>75941.07838487439</v>
      </c>
      <c r="AC18" s="4">
        <f>'[36]Перечень работ и услуг'!$B$5+'[36]Перечень работ и услуг'!$B$11</f>
        <v>7.285</v>
      </c>
      <c r="AD18" s="135">
        <f>'[36]Перечень работ и услуг'!$E$5+'[36]Перечень работ и услуг'!$E$11</f>
        <v>33928.35</v>
      </c>
      <c r="AE18" s="136">
        <f>AD18*AE26</f>
        <v>65905.54517028663</v>
      </c>
      <c r="AF18" s="4">
        <f>'[37]Перечень работ и услуг'!$B$5+('[37]Текущий ремонт'!$E$3)/'[37]Перечень работ и услуг'!$E$11*'[37]Перечень работ и услуг'!$B$11</f>
        <v>2.7875236890723256</v>
      </c>
      <c r="AG18" s="135">
        <f>'[37]Перечень работ и услуг'!$E$5+'[37]Текущий ремонт'!$E$3</f>
        <v>39945.93</v>
      </c>
      <c r="AH18" s="136">
        <f>AG18*AH26</f>
        <v>67257.80113551125</v>
      </c>
      <c r="AI18" s="5">
        <f>'[38]Перечень работ и услуг'!$B$5+'[38]Перечень работ и услуг'!$B$11</f>
        <v>8.378</v>
      </c>
      <c r="AJ18" s="135">
        <f>'[38]Перечень работ и услуг'!$E$5+'[38]Перечень работ и услуг'!$E$11</f>
        <v>46846.840000000004</v>
      </c>
      <c r="AK18" s="136">
        <f>AJ18*AK26</f>
        <v>80098.08203265433</v>
      </c>
      <c r="AL18" s="5">
        <f>'[39]Перечень работ и услуг'!$B$5+'[39]Перечень работ и услуг'!$B$11</f>
        <v>5.938</v>
      </c>
      <c r="AM18" s="135">
        <f>'[39]Перечень работ и услуг'!$E$5+'[39]Перечень работ и услуг'!$E$11</f>
        <v>20906.940000000002</v>
      </c>
      <c r="AN18" s="136">
        <f>AM18*AN26</f>
        <v>36186.47018068213</v>
      </c>
      <c r="AO18" s="5">
        <v>6.145</v>
      </c>
      <c r="AP18" s="135">
        <f>'[40]Перечень работ и услуг'!$E$5+'[40]Перечень работ и услуг'!$E$11</f>
        <v>35898.86</v>
      </c>
      <c r="AQ18" s="136">
        <f>AP18*AQ26</f>
        <v>83122.70818861689</v>
      </c>
      <c r="AR18" s="5">
        <f>'[41]Перечень работ и услуг'!$B$5+'[41]Перечень работ и услуг'!$B$11</f>
        <v>6.673</v>
      </c>
      <c r="AS18" s="135">
        <f>'[41]Перечень работ и услуг'!$E$5+'[41]Перечень работ и услуг'!$E$11</f>
        <v>30644.5</v>
      </c>
      <c r="AT18" s="137">
        <f>AS18*AT26</f>
        <v>52139.539413805236</v>
      </c>
      <c r="AU18" s="5">
        <f>'[42]Перечень работ и услуг'!$B$5+('[42]Текущий ремонт'!$E$3)/'[42]Перечень работ и услуг'!$E$11*'[42]Перечень работ и услуг'!$B$11</f>
        <v>5.402028616526109</v>
      </c>
      <c r="AV18" s="135">
        <f>'[42]Перечень работ и услуг'!$E$5+'[42]Текущий ремонт'!$E$3</f>
        <v>22702.170000000002</v>
      </c>
      <c r="AW18" s="137">
        <f>AV18*AW26</f>
        <v>40512.037253944305</v>
      </c>
      <c r="AX18" s="5">
        <f>'[43]Перечень работ и услуг'!$B$5+'[43]Перечень работ и услуг'!$B$12</f>
        <v>5.609</v>
      </c>
      <c r="AY18" s="135">
        <f>'[43]Перечень работ и услуг'!$E$5+'[43]Перечень работ и услуг'!$E$12</f>
        <v>47434.29</v>
      </c>
      <c r="AZ18" s="136">
        <f>AY18*AZ26</f>
        <v>49670.48138158438</v>
      </c>
      <c r="BA18" s="5">
        <f>'[44]Перечень работ и услуг'!$B$5</f>
        <v>1.411</v>
      </c>
      <c r="BB18" s="135">
        <f>'[44]Перечень работ и услуг'!$E$5</f>
        <v>12501.32</v>
      </c>
      <c r="BC18" s="136">
        <f>BB18*BC26</f>
        <v>11634.420037050922</v>
      </c>
      <c r="BD18" s="5">
        <f>'[45]Перечень работ и услуг'!$B$5</f>
        <v>0.772</v>
      </c>
      <c r="BE18" s="135">
        <f>'[45]Перечень работ и услуг'!$E$5</f>
        <v>7636.77</v>
      </c>
      <c r="BF18" s="136">
        <f>BE18*BF26</f>
        <v>8849.891008419958</v>
      </c>
      <c r="BG18" s="5">
        <f>'[46]Перечень работ и услуг'!$B$5+('[46]Текущий ремонт'!$E$3)/'[46]Перечень работ и услуг'!$E$12*'[46]Перечень работ и услуг'!$B$12</f>
        <v>4.645393571508141</v>
      </c>
      <c r="BH18" s="135">
        <f>'[46]Перечень работ и услуг'!$E$5+'[46]Текущий ремонт'!$E$3</f>
        <v>70825.15</v>
      </c>
      <c r="BI18" s="136">
        <f>BH18*BI26</f>
        <v>77736.19881907276</v>
      </c>
      <c r="BJ18" s="5">
        <f>'[47]Перечень работ и услуг'!$B$5+('[47]Текущий ремонт'!$E$3)/'[47]Перечень работ и услуг'!$E$12*'[47]Перечень работ и услуг'!$B$12</f>
        <v>3.2729198254685428</v>
      </c>
      <c r="BK18" s="135">
        <f>'[47]Перечень работ и услуг'!$E$5+'[47]Текущий ремонт'!$E$3</f>
        <v>51975.4</v>
      </c>
      <c r="BL18" s="134">
        <f>BK18*BL26</f>
        <v>58954.842163757094</v>
      </c>
      <c r="BM18" s="5">
        <f>'[48]Перечень работ и услуг'!$B$5+('[48]Текущий ремонт'!$E$3+'[48]Текущий ремонт'!$E$4)/'[48]Перечень работ и услуг'!$E$12*'[48]Перечень работ и услуг'!$B$12</f>
        <v>3.5961426163879393</v>
      </c>
      <c r="BN18" s="135">
        <f>'[48]Перечень работ и услуг'!$E$5+'[48]Текущий ремонт'!$E$3+'[48]Текущий ремонт'!$E$4</f>
        <v>55458.009999999995</v>
      </c>
      <c r="BO18" s="134">
        <f>BN18*BO26</f>
        <v>54407.44093979956</v>
      </c>
      <c r="BP18" s="5">
        <f>'[49]Перечень работ и услуг'!$B$5+('[49]Текущий ремонт'!$E$3)/'[49]Перечень работ и услуг'!$E$12*'[49]Перечень работ и услуг'!$B$12</f>
        <v>2.82213000279518</v>
      </c>
      <c r="BQ18" s="135">
        <f>'[49]Перечень работ и услуг'!$E$5+'[49]Текущий ремонт'!$E$3</f>
        <v>43745.01</v>
      </c>
      <c r="BR18" s="136">
        <f>BQ18*BR26</f>
        <v>67392.31656128449</v>
      </c>
    </row>
    <row r="19" spans="1:70" ht="38.25">
      <c r="A19" s="152" t="s">
        <v>20</v>
      </c>
      <c r="B19" s="6">
        <f>'[27]Перечень работ и услуг'!$B$6</f>
        <v>0.987</v>
      </c>
      <c r="C19" s="135">
        <f>'[27]Перечень работ и услуг'!$E$6</f>
        <v>10567.71</v>
      </c>
      <c r="D19" s="134">
        <f>C19*D26</f>
        <v>18818.02828501296</v>
      </c>
      <c r="E19" s="7">
        <f>'[28]Перечень работ и услуг'!$B$6</f>
        <v>1.288</v>
      </c>
      <c r="F19" s="135">
        <f>'[28]Перечень работ и услуг'!$E$6</f>
        <v>13852.62</v>
      </c>
      <c r="G19" s="134">
        <f>F19*G26</f>
        <v>24849.96821130528</v>
      </c>
      <c r="H19" s="7">
        <f>'[29]Перечень работ и услуг'!$B$6+('[29]Текущий ремонт'!$E$5/'[29]Перечень работ и услуг'!$E$11)*'[29]Перечень работ и услуг'!$B$11</f>
        <v>2.7491995319579003</v>
      </c>
      <c r="I19" s="135">
        <f>'[29]Перечень работ и услуг'!$E$6+'[29]Текущий ремонт'!$E$5</f>
        <v>29298.670000000002</v>
      </c>
      <c r="J19" s="136">
        <f>I19*J26</f>
        <v>56708.24077049687</v>
      </c>
      <c r="K19" s="158">
        <f>'[30]Перечень работ и услуг'!$B$6</f>
        <v>2.119</v>
      </c>
      <c r="L19" s="135">
        <f>'[30]Перечень работ и услуг'!$E$6</f>
        <v>22009.85</v>
      </c>
      <c r="M19" s="136">
        <f>L19*M26</f>
        <v>48649.13803377414</v>
      </c>
      <c r="N19" s="7">
        <f>'[31]Перечень работ и услуг'!$B$6+('[31]Текущий ремонт'!$E$7)/'[31]Перечень работ и услуг'!$E$11*'[31]Перечень работ и услуг'!$B$11</f>
        <v>3.3339034378678285</v>
      </c>
      <c r="O19" s="135">
        <f>'[31]Перечень работ и услуг'!$E$6+'[31]Текущий ремонт'!$E$7</f>
        <v>34255.62</v>
      </c>
      <c r="P19" s="136">
        <f>O19*P26</f>
        <v>57668.795597243945</v>
      </c>
      <c r="Q19" s="7">
        <f>'[32]Перечень работ и услуг'!$B$6</f>
        <v>3.123</v>
      </c>
      <c r="R19" s="135">
        <f>'[32]Перечень работ и услуг'!$E$6</f>
        <v>32509.1</v>
      </c>
      <c r="S19" s="136">
        <f>R19*S26</f>
        <v>55673.767969410495</v>
      </c>
      <c r="T19" s="7">
        <f>'[33]Перечень работ и услуг'!$B$6+('[33]Текущий ремонт'!$E$7)/'[33]Перечень работ и услуг'!$E$11*'[33]Перечень работ и услуг'!$B$11</f>
        <v>2.440634806766978</v>
      </c>
      <c r="U19" s="135">
        <f>'[33]Перечень работ и услуг'!$E$6+'[33]Текущий ремонт'!$E$7</f>
        <v>25267.690000000002</v>
      </c>
      <c r="V19" s="136">
        <f>U19*V26</f>
        <v>51595.521778385904</v>
      </c>
      <c r="W19" s="7">
        <f>'[34]Перечень работ и услуг'!$B$6+('[34]Текущий ремонт'!$E$6)/'[34]Перечень работ и услуг'!$E$11*'[34]Перечень работ и услуг'!$B$11</f>
        <v>5.264969793596673</v>
      </c>
      <c r="X19" s="135">
        <f>'[34]Перечень работ и услуг'!$E$6+'[34]Текущий ремонт'!$E$6</f>
        <v>53807.11</v>
      </c>
      <c r="Y19" s="136">
        <f>X19*Y26</f>
        <v>100022.16586612749</v>
      </c>
      <c r="Z19" s="4">
        <f>'[35]Перечень работ и услуг'!$B$6+('[35]Текущий ремонт'!$E$4)/'[35]Перечень работ и услуг'!$E$11*'[35]Перечень работ и услуг'!$B$11</f>
        <v>3.224283883345546</v>
      </c>
      <c r="AA19" s="135">
        <f>'[35]Перечень работ и услуг'!$E$6+'[35]Текущий ремонт'!$E$4</f>
        <v>33244.2</v>
      </c>
      <c r="AB19" s="136">
        <f>AA19*AB26</f>
        <v>56030.61149487234</v>
      </c>
      <c r="AC19" s="4">
        <f>'[36]Перечень работ и услуг'!$B$6</f>
        <v>0.869</v>
      </c>
      <c r="AD19" s="135">
        <f>'[36]Перечень работ и услуг'!$E$6</f>
        <v>4048.71</v>
      </c>
      <c r="AE19" s="136">
        <f>AD19*AE26</f>
        <v>7864.586394162734</v>
      </c>
      <c r="AF19" s="4">
        <f>'[37]Перечень работ и услуг'!$B$6+('[37]Текущий ремонт'!$E$4+'[37]Текущий ремонт'!$E$5)/'[37]Перечень работ и услуг'!$E$11*'[37]Перечень работ и услуг'!$B$11</f>
        <v>4.368476310927674</v>
      </c>
      <c r="AG19" s="135">
        <f>'[37]Перечень работ и услуг'!$E$6+'[37]Текущий ремонт'!$E$4+'[37]Текущий ремонт'!$E$5</f>
        <v>62608.969999999994</v>
      </c>
      <c r="AH19" s="136">
        <f>AG19*AH26</f>
        <v>105416.03746762661</v>
      </c>
      <c r="AI19" s="5">
        <f>'[38]Перечень работ и услуг'!$B$6</f>
        <v>0.744</v>
      </c>
      <c r="AJ19" s="135">
        <f>'[38]Перечень работ и услуг'!$E$6</f>
        <v>4158.73</v>
      </c>
      <c r="AK19" s="136">
        <f>AJ19*AK26</f>
        <v>7110.539295535418</v>
      </c>
      <c r="AL19" s="5">
        <f>'[39]Перечень работ и услуг'!$B$6</f>
        <v>1.559</v>
      </c>
      <c r="AM19" s="135">
        <f>'[39]Перечень работ и услуг'!$E$6</f>
        <v>5489.45</v>
      </c>
      <c r="AN19" s="136">
        <f>AM19*AN26</f>
        <v>9501.333946208555</v>
      </c>
      <c r="AO19" s="5">
        <f>'[40]Перечень работ и услуг'!$B$6</f>
        <v>2.113</v>
      </c>
      <c r="AP19" s="135">
        <f>'[40]Перечень работ и услуг'!$E$6</f>
        <v>12337.72</v>
      </c>
      <c r="AQ19" s="136">
        <f>AP19*AQ26</f>
        <v>28567.61187605574</v>
      </c>
      <c r="AR19" s="5">
        <f>'[41]Перечень работ и услуг'!$B$6</f>
        <v>1.473</v>
      </c>
      <c r="AS19" s="135">
        <f>'[41]Перечень работ и услуг'!$E$6</f>
        <v>6764.99</v>
      </c>
      <c r="AT19" s="137">
        <f>AS19*AT26</f>
        <v>11510.171898350382</v>
      </c>
      <c r="AU19" s="5">
        <f>'[42]Перечень работ и услуг'!$B$6+('[42]Текущий ремонт'!$E$4)/'[42]Перечень работ и услуг'!$E$11*'[42]Перечень работ и услуг'!$B$11</f>
        <v>3.5899713834738916</v>
      </c>
      <c r="AV19" s="135">
        <f>'[42]Перечень работ и услуг'!$E$6+'[42]Текущий ремонт'!$E$4</f>
        <v>15084.759999999998</v>
      </c>
      <c r="AW19" s="137">
        <f>AV19*AW26</f>
        <v>26918.76411315785</v>
      </c>
      <c r="AX19" s="5">
        <f>'[43]Перечень работ и услуг'!$B$6</f>
        <v>2.847</v>
      </c>
      <c r="AY19" s="135">
        <f>'[43]Перечень работ и услуг'!$E$6</f>
        <v>24076.56</v>
      </c>
      <c r="AZ19" s="136">
        <f>AY19*AZ26</f>
        <v>25211.599566739573</v>
      </c>
      <c r="BA19" s="5">
        <f>'[44]Перечень работ и услуг'!$B$6+'[44]Перечень работ и услуг'!$B$12</f>
        <v>6.8260000000000005</v>
      </c>
      <c r="BB19" s="135">
        <f>'[44]Перечень работ и услуг'!$E$6+'[44]Перечень работ и услуг'!$E$12</f>
        <v>60485.299999999996</v>
      </c>
      <c r="BC19" s="136">
        <f>BB19*BC26</f>
        <v>56290.96657529254</v>
      </c>
      <c r="BD19" s="5">
        <f>'[45]Перечень работ и услуг'!$B$6+'[45]Перечень работ и услуг'!$B$12</f>
        <v>6.019</v>
      </c>
      <c r="BE19" s="135">
        <f>'[45]Перечень работ и услуг'!$E$6+'[45]Перечень работ и услуг'!$E$12</f>
        <v>59556.59</v>
      </c>
      <c r="BF19" s="136">
        <f>BE19*BF26</f>
        <v>69017.31102719526</v>
      </c>
      <c r="BG19" s="5">
        <f>'[46]Перечень работ и услуг'!$B$6+('[46]Текущий ремонт'!$E$4)/'[46]Перечень работ и услуг'!$E$12*'[46]Перечень работ и услуг'!$B$12</f>
        <v>3.3826070843827862</v>
      </c>
      <c r="BH19" s="135">
        <f>'[46]Перечень работ и услуг'!$E$6+'[46]Текущий ремонт'!$E$4</f>
        <v>51563.740000000005</v>
      </c>
      <c r="BI19" s="136">
        <f>BH19*BI26</f>
        <v>56595.27928278268</v>
      </c>
      <c r="BJ19" s="5">
        <f>'[47]Перечень работ и услуг'!$B$6+('[47]Текущий ремонт'!$E$4+'[47]Текущий ремонт'!$E$5)/'[47]Перечень работ и услуг'!$E$12*'[47]Перечень работ и услуг'!$B$12</f>
        <v>4.927080174531458</v>
      </c>
      <c r="BK19" s="135">
        <f>'[47]Перечень работ и услуг'!$E$6+'[47]Текущий ремонт'!$E$4+'[47]Текущий ремонт'!$E$5</f>
        <v>78212.04999999999</v>
      </c>
      <c r="BL19" s="134">
        <f>BK19*BL26</f>
        <v>88714.64313990613</v>
      </c>
      <c r="BM19" s="5">
        <f>'[48]Перечень работ и услуг'!$B$6+('[48]Текущий ремонт'!$E$5)/'[48]Перечень работ и услуг'!$E$12*'[48]Перечень работ и услуг'!$B$12</f>
        <v>4.233857383612061</v>
      </c>
      <c r="BN19" s="135">
        <f>'[48]Перечень работ и услуг'!$E$6+'[48]Текущий ремонт'!$E$5</f>
        <v>65283.91</v>
      </c>
      <c r="BO19" s="134">
        <f>BN19*BO26</f>
        <v>64047.20395925116</v>
      </c>
      <c r="BP19" s="5">
        <f>'[49]Перечень работ и услуг'!$B$6+('[49]Текущий ремонт'!$E$4)/'[49]Текущий ремонт'!$E$5*'[49]Перечень работ и услуг'!$B$12</f>
        <v>4.15586999720482</v>
      </c>
      <c r="BQ19" s="135">
        <f>'[49]Перечень работ и услуг'!$E$6+'[49]Текущий ремонт'!$E$4</f>
        <v>64417.520000000004</v>
      </c>
      <c r="BR19" s="136">
        <f>BQ19*BR26</f>
        <v>99239.79672042308</v>
      </c>
    </row>
    <row r="20" spans="1:70" ht="24.75" customHeight="1">
      <c r="A20" s="152" t="s">
        <v>21</v>
      </c>
      <c r="B20" s="6">
        <v>0</v>
      </c>
      <c r="C20" s="135">
        <v>0</v>
      </c>
      <c r="D20" s="134">
        <f>C20*D26</f>
        <v>0</v>
      </c>
      <c r="E20" s="7">
        <f>'[28]Перечень работ и услуг'!$B$7</f>
        <v>0.313</v>
      </c>
      <c r="F20" s="135">
        <f>'[28]Перечень работ и услуг'!$E$7</f>
        <v>3371.43</v>
      </c>
      <c r="G20" s="134">
        <f>F20*G26</f>
        <v>6047.948209554651</v>
      </c>
      <c r="H20" s="7">
        <v>0</v>
      </c>
      <c r="I20" s="135">
        <f>H20/H15*I15</f>
        <v>0</v>
      </c>
      <c r="J20" s="136">
        <f>I20*J26</f>
        <v>0</v>
      </c>
      <c r="K20" s="158">
        <v>0</v>
      </c>
      <c r="L20" s="135">
        <v>0</v>
      </c>
      <c r="M20" s="136">
        <f>L20*M26</f>
        <v>0</v>
      </c>
      <c r="N20" s="7">
        <f>'[31]Перечень работ и услуг'!$B$7</f>
        <v>0.268</v>
      </c>
      <c r="O20" s="135">
        <f>'[31]Перечень работ и услуг'!$E$7</f>
        <v>2757.96</v>
      </c>
      <c r="P20" s="136">
        <f>O20*P26</f>
        <v>4642.982129804537</v>
      </c>
      <c r="Q20" s="7">
        <f>'[32]Перечень работ и услуг'!$B$7</f>
        <v>0.265</v>
      </c>
      <c r="R20" s="135">
        <f>'[32]Перечень работ и услуг'!$E$7</f>
        <v>2757.96</v>
      </c>
      <c r="S20" s="136">
        <f>R20*S26</f>
        <v>4723.170592508417</v>
      </c>
      <c r="T20" s="7">
        <f>'[33]Перечень работ и услуг'!$B$7</f>
        <v>0.256</v>
      </c>
      <c r="U20" s="135">
        <f>'[33]Перечень работ и услуг'!$E$7</f>
        <v>2651.89</v>
      </c>
      <c r="V20" s="136">
        <f>U20*V26</f>
        <v>5415.04380688871</v>
      </c>
      <c r="W20" s="7">
        <f>'[34]Перечень работ и услуг'!$B$7</f>
        <v>0.27</v>
      </c>
      <c r="X20" s="135">
        <f>'[34]Перечень работ и услуг'!$E$7</f>
        <v>2757.96</v>
      </c>
      <c r="Y20" s="136">
        <f>X20*Y26</f>
        <v>5126.778460544433</v>
      </c>
      <c r="Z20" s="4">
        <f>'[35]Перечень работ и услуг'!$B$7</f>
        <v>0.257</v>
      </c>
      <c r="AA20" s="135">
        <f>'[35]Перечень работ и услуг'!$E$7</f>
        <v>2651.89</v>
      </c>
      <c r="AB20" s="136">
        <f>AA20*AB26</f>
        <v>4469.562158726545</v>
      </c>
      <c r="AC20" s="4">
        <v>0</v>
      </c>
      <c r="AD20" s="135">
        <v>0</v>
      </c>
      <c r="AE20" s="136">
        <f>AD20*AE26</f>
        <v>0</v>
      </c>
      <c r="AF20" s="4">
        <v>0</v>
      </c>
      <c r="AG20" s="135">
        <v>0</v>
      </c>
      <c r="AH20" s="136">
        <f>AG20*AH26</f>
        <v>0</v>
      </c>
      <c r="AI20" s="5">
        <v>0</v>
      </c>
      <c r="AJ20" s="135">
        <v>0</v>
      </c>
      <c r="AK20" s="136">
        <f>AJ20*AK26</f>
        <v>0</v>
      </c>
      <c r="AL20" s="5">
        <f>'[39]Перечень работ и услуг'!$B$7</f>
        <v>0.401</v>
      </c>
      <c r="AM20" s="135">
        <f>'[39]Перечень работ и услуг'!$E$7</f>
        <v>1410.99</v>
      </c>
      <c r="AN20" s="136">
        <f>AM20*AN26</f>
        <v>2442.191327867238</v>
      </c>
      <c r="AO20" s="5">
        <f>'[40]Перечень работ и услуг'!$B$7</f>
        <v>0.363</v>
      </c>
      <c r="AP20" s="135">
        <f>'[40]Перечень работ и услуг'!$E$7</f>
        <v>2116.97</v>
      </c>
      <c r="AQ20" s="136">
        <f>AP20*AQ26</f>
        <v>4901.779041285888</v>
      </c>
      <c r="AR20" s="5">
        <v>0</v>
      </c>
      <c r="AS20" s="135">
        <v>0</v>
      </c>
      <c r="AT20" s="137">
        <f>AS20*AT26</f>
        <v>0</v>
      </c>
      <c r="AU20" s="5">
        <v>0</v>
      </c>
      <c r="AV20" s="135">
        <v>0</v>
      </c>
      <c r="AW20" s="137">
        <f>AV20*AW26</f>
        <v>0</v>
      </c>
      <c r="AX20" s="5">
        <v>0</v>
      </c>
      <c r="AY20" s="135">
        <v>0</v>
      </c>
      <c r="AZ20" s="136">
        <f>AY20*AZ26</f>
        <v>0</v>
      </c>
      <c r="BA20" s="5">
        <v>0</v>
      </c>
      <c r="BB20" s="135">
        <v>0</v>
      </c>
      <c r="BC20" s="136">
        <f>BB20*BC26</f>
        <v>0</v>
      </c>
      <c r="BD20" s="5">
        <f>'[45]Перечень работ и услуг'!$B$7</f>
        <v>0.225</v>
      </c>
      <c r="BE20" s="135">
        <f>'[45]Перечень работ и услуг'!$E$7</f>
        <v>2228.41</v>
      </c>
      <c r="BF20" s="136">
        <f>BE20*BF26</f>
        <v>2582.398791907196</v>
      </c>
      <c r="BG20" s="5">
        <f>'[46]Перечень работ и услуг'!$B$7</f>
        <v>0.228</v>
      </c>
      <c r="BH20" s="135">
        <f>'[46]Перечень работ и услуг'!$E$7</f>
        <v>3475.94</v>
      </c>
      <c r="BI20" s="136">
        <f>BH20*BI26</f>
        <v>3815.1188232311233</v>
      </c>
      <c r="BJ20" s="5">
        <v>0</v>
      </c>
      <c r="BK20" s="135">
        <v>0</v>
      </c>
      <c r="BL20" s="134">
        <f>BK20*BL26</f>
        <v>0</v>
      </c>
      <c r="BM20" s="5">
        <f>'[48]Перечень работ и услуг'!$B$7</f>
        <v>0.365</v>
      </c>
      <c r="BN20" s="135">
        <f>'[48]Перечень работ и услуг'!$E$7</f>
        <v>5622.59</v>
      </c>
      <c r="BO20" s="134">
        <f>BN20*BO26</f>
        <v>5516.078441215393</v>
      </c>
      <c r="BP20" s="5">
        <f>'[49]Перечень работ и услуг'!$B$7</f>
        <v>0.224</v>
      </c>
      <c r="BQ20" s="135">
        <f>'[49]Перечень работ и услуг'!$E$7</f>
        <v>3475.93</v>
      </c>
      <c r="BR20" s="136">
        <f>BQ20*BR26</f>
        <v>5354.918764560017</v>
      </c>
    </row>
    <row r="21" spans="1:70" ht="26.25" customHeight="1">
      <c r="A21" s="152" t="s">
        <v>22</v>
      </c>
      <c r="B21" s="6">
        <f>'[27]Перечень работ и услуг'!$B$8</f>
        <v>0.11</v>
      </c>
      <c r="C21" s="135">
        <f>'[27]Перечень работ и услуг'!$E$8</f>
        <v>1178.1</v>
      </c>
      <c r="D21" s="134">
        <f>C21*D26</f>
        <v>2097.8546082901375</v>
      </c>
      <c r="E21" s="7">
        <f>'[28]Перечень работ и услуг'!$B$8</f>
        <v>0.155</v>
      </c>
      <c r="F21" s="135">
        <f>'[28]Перечень работ и услуг'!$E$8</f>
        <v>1667.87</v>
      </c>
      <c r="G21" s="134">
        <f>F21*G26</f>
        <v>2991.962277214688</v>
      </c>
      <c r="H21" s="7">
        <f>'[29]Перечень работ и услуг'!$B$8</f>
        <v>0.086</v>
      </c>
      <c r="I21" s="135">
        <f>'[29]Перечень работ и услуг'!$E$8</f>
        <v>913.98</v>
      </c>
      <c r="J21" s="136">
        <f>I21*J26</f>
        <v>1769.0290344039074</v>
      </c>
      <c r="K21" s="158">
        <f>'[30]Перечень работ и услуг'!$B$8</f>
        <v>0.165</v>
      </c>
      <c r="L21" s="135">
        <f>'[30]Перечень работ и услуг'!$E$8</f>
        <v>1710.65</v>
      </c>
      <c r="M21" s="136">
        <f>L21*M26</f>
        <v>3781.10927505075</v>
      </c>
      <c r="N21" s="7">
        <f>'[31]Перечень работ и услуг'!$B$8</f>
        <v>0.196</v>
      </c>
      <c r="O21" s="135">
        <f>'[31]Перечень работ и услуг'!$E$8</f>
        <v>2010.09</v>
      </c>
      <c r="P21" s="136">
        <f>O21*P26</f>
        <v>3383.9547887927315</v>
      </c>
      <c r="Q21" s="7">
        <f>'[32]Перечень работ и услуг'!$B$8</f>
        <v>0.18</v>
      </c>
      <c r="R21" s="135">
        <f>'[32]Перечень работ и услуг'!$E$8</f>
        <v>1869.99</v>
      </c>
      <c r="S21" s="136">
        <f>R21*S26</f>
        <v>3202.4691352611403</v>
      </c>
      <c r="T21" s="7">
        <f>'[33]Перечень работ и услуг'!$B$8</f>
        <v>0.088</v>
      </c>
      <c r="U21" s="135">
        <f>'[33]Перечень работ и услуг'!$E$8</f>
        <v>913.97</v>
      </c>
      <c r="V21" s="136">
        <f>U21*V26</f>
        <v>1866.2869078966603</v>
      </c>
      <c r="W21" s="7">
        <f>'[34]Перечень работ и услуг'!$B$8</f>
        <v>0.089</v>
      </c>
      <c r="X21" s="135">
        <f>'[34]Перечень работ и услуг'!$E$8</f>
        <v>913.98</v>
      </c>
      <c r="Y21" s="136">
        <f>X21*Y26</f>
        <v>1698.9996147037668</v>
      </c>
      <c r="Z21" s="4">
        <f>'[35]Перечень работ и услуг'!$B$8</f>
        <v>0.089</v>
      </c>
      <c r="AA21" s="135">
        <f>'[35]Перечень работ и услуг'!$E$8</f>
        <v>913.98</v>
      </c>
      <c r="AB21" s="136">
        <f>AA21*AB26</f>
        <v>1540.4448984810413</v>
      </c>
      <c r="AC21" s="4">
        <f>'[36]Перечень работ и услуг'!$B$8</f>
        <v>0.263</v>
      </c>
      <c r="AD21" s="135">
        <f>'[36]Перечень работ и услуг'!$E$8</f>
        <v>1226.77</v>
      </c>
      <c r="AE21" s="136">
        <f>AD21*AE26</f>
        <v>2382.990792318298</v>
      </c>
      <c r="AF21" s="4">
        <f>'[37]Перечень работ и услуг'!$B$8</f>
        <v>0.231</v>
      </c>
      <c r="AG21" s="135">
        <f>'[37]Перечень работ и услуг'!$E$8</f>
        <v>3303.99</v>
      </c>
      <c r="AH21" s="136">
        <f>AG21*AH26</f>
        <v>5562.9973409986405</v>
      </c>
      <c r="AI21" s="5">
        <f>'[38]Перечень работ и услуг'!$B$8</f>
        <v>0.196</v>
      </c>
      <c r="AJ21" s="135">
        <f>'[38]Перечень работ и услуг'!$E$8</f>
        <v>1098.43</v>
      </c>
      <c r="AK21" s="136">
        <f>AJ21*AK26</f>
        <v>1878.0804905331606</v>
      </c>
      <c r="AL21" s="5">
        <f>'[39]Перечень работ и услуг'!$B$8</f>
        <v>0.21</v>
      </c>
      <c r="AM21" s="135">
        <f>'[39]Перечень работ и услуг'!$E$8</f>
        <v>737.93</v>
      </c>
      <c r="AN21" s="136">
        <f>AM21*AN26</f>
        <v>1277.2353075309327</v>
      </c>
      <c r="AO21" s="5">
        <f>'[40]Перечень работ и услуг'!$B$8</f>
        <v>0.093</v>
      </c>
      <c r="AP21" s="135">
        <f>'[40]Перечень работ и услуг'!$E$8</f>
        <v>540.77</v>
      </c>
      <c r="AQ21" s="136">
        <f>AP21*AQ26</f>
        <v>1252.1363326623284</v>
      </c>
      <c r="AR21" s="5">
        <f>'[41]Перечень работ и услуг'!$B$8</f>
        <v>0.219</v>
      </c>
      <c r="AS21" s="135">
        <f>'[41]Перечень работ и услуг'!$E$8</f>
        <v>1003.73</v>
      </c>
      <c r="AT21" s="137">
        <f>AS21*AT26</f>
        <v>1707.7785539270908</v>
      </c>
      <c r="AU21" s="5">
        <f>'[42]Перечень работ и услуг'!$B$8</f>
        <v>0.209</v>
      </c>
      <c r="AV21" s="135">
        <f>'[42]Перечень работ и услуг'!$E$8</f>
        <v>880.35</v>
      </c>
      <c r="AW21" s="137">
        <f>AV21*AW26</f>
        <v>1570.9851523669263</v>
      </c>
      <c r="AX21" s="5">
        <f>'[43]Перечень работ и услуг'!$B$8</f>
        <v>0.333</v>
      </c>
      <c r="AY21" s="135">
        <f>'[43]Перечень работ и услуг'!$E$8</f>
        <v>2814.03</v>
      </c>
      <c r="AZ21" s="136">
        <f>AY21*AZ26</f>
        <v>2946.6916174400394</v>
      </c>
      <c r="BA21" s="5">
        <f>'[44]Перечень работ и услуг'!$B$8</f>
        <v>0.317</v>
      </c>
      <c r="BB21" s="135">
        <f>'[44]Перечень работ и услуг'!$E$8</f>
        <v>2806.1</v>
      </c>
      <c r="BC21" s="136">
        <f>BB21*BC26</f>
        <v>2611.511909619832</v>
      </c>
      <c r="BD21" s="5">
        <v>0.67</v>
      </c>
      <c r="BE21" s="135">
        <f>'[45]Перечень работ и услуг'!$E$8</f>
        <v>6582.58</v>
      </c>
      <c r="BF21" s="136">
        <f>BE21*BF26</f>
        <v>7628.240153128227</v>
      </c>
      <c r="BG21" s="5">
        <f>'[46]Перечень работ и услуг'!$B$8</f>
        <v>0.241</v>
      </c>
      <c r="BH21" s="135">
        <f>'[46]Перечень работ и услуг'!$E$8</f>
        <v>3672.36</v>
      </c>
      <c r="BI21" s="136">
        <f>BH21*BI26</f>
        <v>4030.7052945911173</v>
      </c>
      <c r="BJ21" s="5">
        <f>'[47]Перечень работ и услуг'!$B$8</f>
        <v>0.27</v>
      </c>
      <c r="BK21" s="135">
        <f>'[47]Перечень работ и услуг'!$E$8</f>
        <v>4255.63</v>
      </c>
      <c r="BL21" s="134">
        <f>BK21*BL26</f>
        <v>4827.09118077686</v>
      </c>
      <c r="BM21" s="5">
        <f>'[48]Перечень работ и услуг'!$B$8</f>
        <v>0.276</v>
      </c>
      <c r="BN21" s="135">
        <f>'[48]Перечень работ и услуг'!$E$8</f>
        <v>4255.6</v>
      </c>
      <c r="BO21" s="134">
        <f>BN21*BO26</f>
        <v>4174.984022387587</v>
      </c>
      <c r="BP21" s="5">
        <f>'[49]Перечень работ и услуг'!$B$8</f>
        <v>0.361</v>
      </c>
      <c r="BQ21" s="135">
        <f>'[49]Перечень работ и услуг'!$E$8</f>
        <v>5594.08</v>
      </c>
      <c r="BR21" s="136">
        <f>BQ21*BR26</f>
        <v>8618.080330285678</v>
      </c>
    </row>
    <row r="22" spans="1:70" ht="15">
      <c r="A22" s="153" t="s">
        <v>23</v>
      </c>
      <c r="B22" s="171">
        <f>'[27]Перечень работ и услуг'!$B$10</f>
        <v>0.296</v>
      </c>
      <c r="C22" s="172">
        <f>'[27]Перечень работ и услуг'!$E$10</f>
        <v>3169.17</v>
      </c>
      <c r="D22" s="173">
        <f>C22*D26</f>
        <v>5643.373133821285</v>
      </c>
      <c r="E22" s="104">
        <f>'[28]Перечень работ и услуг'!$B$10</f>
        <v>0.725</v>
      </c>
      <c r="F22" s="172">
        <f>'[28]Перечень работ и услуг'!$E$10</f>
        <v>7800.51</v>
      </c>
      <c r="G22" s="173">
        <f>F22*G26</f>
        <v>13993.19591037428</v>
      </c>
      <c r="H22" s="104">
        <v>1.32</v>
      </c>
      <c r="I22" s="172">
        <f>'[29]Перечень работ и услуг'!$E$10</f>
        <v>14098.63</v>
      </c>
      <c r="J22" s="174">
        <f>I22*J26</f>
        <v>27288.218358517646</v>
      </c>
      <c r="K22" s="159">
        <f>'[30]Перечень работ и услуг'!$B$10</f>
        <v>1.545</v>
      </c>
      <c r="L22" s="172">
        <f>'[30]Перечень работ и услуг'!$E$10</f>
        <v>16045.63</v>
      </c>
      <c r="M22" s="174">
        <f>L22*M26</f>
        <v>35466.214840576715</v>
      </c>
      <c r="N22" s="104">
        <f>'[31]Перечень работ и услуг'!$B$10</f>
        <v>1.802</v>
      </c>
      <c r="O22" s="172">
        <f>'[31]Перечень работ и услуг'!$E$10</f>
        <v>18512.26</v>
      </c>
      <c r="P22" s="174">
        <f>O22*P26</f>
        <v>31165.097522188622</v>
      </c>
      <c r="Q22" s="104">
        <f>'[32]Перечень работ и услуг'!$B$10</f>
        <v>3.399</v>
      </c>
      <c r="R22" s="172">
        <f>'[32]Перечень работ и услуг'!$E$10</f>
        <v>35384.72</v>
      </c>
      <c r="S22" s="174">
        <f>R22*S26</f>
        <v>60598.43831242818</v>
      </c>
      <c r="T22" s="104">
        <v>0.565</v>
      </c>
      <c r="U22" s="172">
        <f>'[33]Перечень работ и услуг'!$E$10</f>
        <v>5874.75</v>
      </c>
      <c r="V22" s="174">
        <f>U22*V26</f>
        <v>11995.983470098476</v>
      </c>
      <c r="W22" s="104">
        <f>'[34]Перечень работ и услуг'!$B$10</f>
        <v>1.129</v>
      </c>
      <c r="X22" s="172">
        <f>'[34]Перечень работ и услуг'!$E$10</f>
        <v>11539.59</v>
      </c>
      <c r="Y22" s="174">
        <f>X22*Y26</f>
        <v>21450.971535306508</v>
      </c>
      <c r="Z22" s="105">
        <f>'[35]Перечень работ и услуг'!$B$10</f>
        <v>2.293</v>
      </c>
      <c r="AA22" s="172">
        <f>'[35]Перечень работ и услуг'!$E$10</f>
        <v>23645.57</v>
      </c>
      <c r="AB22" s="174">
        <f>AA22*AB26</f>
        <v>39852.83887850538</v>
      </c>
      <c r="AC22" s="105">
        <f>'[36]Перечень работ и услуг'!$B$10</f>
        <v>0.466</v>
      </c>
      <c r="AD22" s="172">
        <f>'[36]Перечень работ и услуг'!$E$10</f>
        <v>2170.55</v>
      </c>
      <c r="AE22" s="174">
        <f>AD22*AE26</f>
        <v>4216.275800897057</v>
      </c>
      <c r="AF22" s="105">
        <f>'[37]Перечень работ и услуг'!$B$10</f>
        <v>3.289</v>
      </c>
      <c r="AG22" s="172">
        <f>'[37]Перечень работ и услуг'!$E$10</f>
        <v>47136.22</v>
      </c>
      <c r="AH22" s="174">
        <f>AG22*AH26</f>
        <v>79364.24339199784</v>
      </c>
      <c r="AI22" s="106">
        <f>'[38]Перечень работ и услуг'!$B$10</f>
        <v>0.638</v>
      </c>
      <c r="AJ22" s="172">
        <f>'[38]Перечень работ и услуг'!$E$10</f>
        <v>3565.46</v>
      </c>
      <c r="AK22" s="174">
        <f>AJ22*AK26</f>
        <v>6096.174417829413</v>
      </c>
      <c r="AL22" s="106">
        <f>'[39]Перечень работ и услуг'!$B$10</f>
        <v>2.133</v>
      </c>
      <c r="AM22" s="172">
        <f>'[39]Перечень работ и услуг'!$E$10</f>
        <v>7509.05</v>
      </c>
      <c r="AN22" s="174">
        <f>AM22*AN26</f>
        <v>12996.928958051782</v>
      </c>
      <c r="AO22" s="106">
        <f>'[40]Перечень работ и услуг'!$B$10</f>
        <v>1.352</v>
      </c>
      <c r="AP22" s="172">
        <f>'[40]Перечень работ и услуг'!$E$10</f>
        <v>7890.26</v>
      </c>
      <c r="AQ22" s="174">
        <f>AP22*AQ26</f>
        <v>18269.65478882383</v>
      </c>
      <c r="AR22" s="106">
        <f>'[41]Перечень работ и услуг'!$B$10</f>
        <v>2.058</v>
      </c>
      <c r="AS22" s="172">
        <f>'[41]Перечень работ и услуг'!$E$10</f>
        <v>9450.06</v>
      </c>
      <c r="AT22" s="175">
        <f>AS22*AT26</f>
        <v>16078.636487226886</v>
      </c>
      <c r="AU22" s="106">
        <f>'[42]Перечень работ и услуг'!$B$10</f>
        <v>0.591</v>
      </c>
      <c r="AV22" s="172">
        <f>'[42]Перечень работ и услуг'!$E$10</f>
        <v>2483.53</v>
      </c>
      <c r="AW22" s="175">
        <f>AV22*AW26</f>
        <v>4431.860913793188</v>
      </c>
      <c r="AX22" s="106">
        <f>'[43]Перечень работ и услуг'!$B$10</f>
        <v>2.188</v>
      </c>
      <c r="AY22" s="172">
        <f>'[43]Перечень работ и услуг'!$E$10</f>
        <v>18501.7</v>
      </c>
      <c r="AZ22" s="174">
        <f>AY22*AZ26</f>
        <v>19373.92433570018</v>
      </c>
      <c r="BA22" s="106">
        <v>1.91</v>
      </c>
      <c r="BB22" s="172">
        <f>'[44]Перечень работ и услуг'!$E$10</f>
        <v>16937.49</v>
      </c>
      <c r="BC22" s="174">
        <f>BB22*BC26</f>
        <v>15762.965273535088</v>
      </c>
      <c r="BD22" s="106">
        <f>'[45]Перечень работ и услуг'!$B$10</f>
        <v>2.07</v>
      </c>
      <c r="BE22" s="172">
        <f>'[45]Перечень работ и услуг'!$E$10</f>
        <v>20482.07</v>
      </c>
      <c r="BF22" s="174">
        <f>BE22*BF26</f>
        <v>23735.700712058653</v>
      </c>
      <c r="BG22" s="106">
        <f>'[46]Перечень работ и услуг'!$B$10</f>
        <v>2.071</v>
      </c>
      <c r="BH22" s="172">
        <f>'[46]Перечень работ и услуг'!$E$10</f>
        <v>31570.07</v>
      </c>
      <c r="BI22" s="174">
        <f>BH22*BI26</f>
        <v>34650.64653236943</v>
      </c>
      <c r="BJ22" s="106">
        <f>'[47]Перечень работ и услуг'!$B$10</f>
        <v>2.06</v>
      </c>
      <c r="BK22" s="172">
        <f>'[47]Перечень работ и услуг'!$E$10</f>
        <v>32642.26</v>
      </c>
      <c r="BL22" s="173">
        <f>BK22*BL26</f>
        <v>37025.57914260057</v>
      </c>
      <c r="BM22" s="106">
        <v>2.12</v>
      </c>
      <c r="BN22" s="172">
        <f>'[48]Перечень работ и услуг'!$E$10</f>
        <v>32737.8</v>
      </c>
      <c r="BO22" s="173">
        <f>BN22*BO26</f>
        <v>32117.63133943988</v>
      </c>
      <c r="BP22" s="106">
        <f>'[49]Перечень работ и услуг'!$B$10</f>
        <v>3.026</v>
      </c>
      <c r="BQ22" s="172">
        <f>'[49]Перечень работ и услуг'!$E$10</f>
        <v>46901.69</v>
      </c>
      <c r="BR22" s="174">
        <f>BQ22*BR26</f>
        <v>72255.4078679884</v>
      </c>
    </row>
    <row r="23" spans="1:70" ht="15">
      <c r="A23" s="185" t="s">
        <v>96</v>
      </c>
      <c r="B23" s="6"/>
      <c r="C23" s="135"/>
      <c r="D23" s="134"/>
      <c r="E23" s="7"/>
      <c r="F23" s="135"/>
      <c r="G23" s="134"/>
      <c r="H23" s="7"/>
      <c r="I23" s="135"/>
      <c r="J23" s="136"/>
      <c r="K23" s="158"/>
      <c r="L23" s="135"/>
      <c r="M23" s="136"/>
      <c r="N23" s="7"/>
      <c r="O23" s="135"/>
      <c r="P23" s="136"/>
      <c r="Q23" s="7"/>
      <c r="R23" s="135"/>
      <c r="S23" s="136"/>
      <c r="T23" s="7"/>
      <c r="U23" s="135"/>
      <c r="V23" s="136"/>
      <c r="W23" s="7"/>
      <c r="X23" s="135"/>
      <c r="Y23" s="136"/>
      <c r="Z23" s="4"/>
      <c r="AA23" s="135"/>
      <c r="AB23" s="136"/>
      <c r="AC23" s="4"/>
      <c r="AD23" s="135"/>
      <c r="AE23" s="136"/>
      <c r="AF23" s="4"/>
      <c r="AG23" s="135"/>
      <c r="AH23" s="136"/>
      <c r="AI23" s="5"/>
      <c r="AJ23" s="135"/>
      <c r="AK23" s="136"/>
      <c r="AL23" s="5"/>
      <c r="AM23" s="135"/>
      <c r="AN23" s="136"/>
      <c r="AO23" s="5"/>
      <c r="AP23" s="135"/>
      <c r="AQ23" s="136"/>
      <c r="AR23" s="5"/>
      <c r="AS23" s="135"/>
      <c r="AT23" s="137"/>
      <c r="AU23" s="5">
        <v>0</v>
      </c>
      <c r="AV23" s="172">
        <v>0</v>
      </c>
      <c r="AW23" s="175">
        <f>AV23*AW27</f>
        <v>0</v>
      </c>
      <c r="AX23" s="5">
        <f>'[43]Перечень работ и услуг'!$B$11</f>
        <v>15.69</v>
      </c>
      <c r="AY23" s="135">
        <f>'[43]Перечень работ и услуг'!$E$11</f>
        <v>132659.61</v>
      </c>
      <c r="AZ23" s="174">
        <f>AY23*AZ26</f>
        <v>138913.5726200022</v>
      </c>
      <c r="BA23" s="5">
        <f>'[44]Перечень работ и услуг'!$B$11</f>
        <v>20.62</v>
      </c>
      <c r="BB23" s="135">
        <f>'[44]Перечень работ и услуг'!$E$11</f>
        <v>182734.49</v>
      </c>
      <c r="BC23" s="174">
        <f>BB23*BC26</f>
        <v>170062.82631884323</v>
      </c>
      <c r="BD23" s="5">
        <f>'[45]Перечень работ и услуг'!$B$11</f>
        <v>13.29</v>
      </c>
      <c r="BE23" s="135">
        <f>'[45]Перечень работ и услуг'!$E$11</f>
        <v>131495.09</v>
      </c>
      <c r="BF23" s="174">
        <f>BE23*BF26</f>
        <v>152383.43103725437</v>
      </c>
      <c r="BG23" s="5">
        <f>'[46]Перечень работ и услуг'!$B$11</f>
        <v>14.66</v>
      </c>
      <c r="BH23" s="135">
        <f>'[46]Перечень работ и услуг'!$E$11</f>
        <v>223493.13</v>
      </c>
      <c r="BI23" s="174">
        <f>BH23*BI26</f>
        <v>245301.3708884044</v>
      </c>
      <c r="BJ23" s="5">
        <v>14.975</v>
      </c>
      <c r="BK23" s="135">
        <f>'[47]Перечень работ и услуг'!$E$11</f>
        <v>237855.69</v>
      </c>
      <c r="BL23" s="173">
        <f>BK23*BL26</f>
        <v>269795.8007384558</v>
      </c>
      <c r="BM23" s="5">
        <f>'[48]Перечень работ и услуг'!$B$11</f>
        <v>19.48</v>
      </c>
      <c r="BN23" s="135">
        <f>'[48]Перечень работ и услуг'!$E$11</f>
        <v>300449.3</v>
      </c>
      <c r="BO23" s="173">
        <f>BN23*BO26</f>
        <v>294757.737343156</v>
      </c>
      <c r="BP23" s="5">
        <f>'[49]Перечень работ и услуг'!$B$11</f>
        <v>9.67</v>
      </c>
      <c r="BQ23" s="135">
        <f>'[49]Перечень работ и услуг'!$E$11</f>
        <v>149836.47</v>
      </c>
      <c r="BR23" s="136">
        <f>BQ23*BR26</f>
        <v>230833.79838444217</v>
      </c>
    </row>
    <row r="24" spans="1:70" ht="15.75" thickBot="1">
      <c r="A24" s="154" t="s">
        <v>90</v>
      </c>
      <c r="B24" s="8">
        <f>'[27]Перечень работ и услуг'!$B$9</f>
        <v>1.491</v>
      </c>
      <c r="C24" s="156">
        <f>'[27]Перечень работ и услуг'!$E$9</f>
        <v>15959.29</v>
      </c>
      <c r="D24" s="157">
        <f>C24*D26</f>
        <v>28418.869426651992</v>
      </c>
      <c r="E24" s="9">
        <v>1.435</v>
      </c>
      <c r="F24" s="156">
        <f>'[28]Перечень работ и услуг'!$E$9</f>
        <v>15465.32</v>
      </c>
      <c r="G24" s="157">
        <f>F24*G26</f>
        <v>27742.962008462207</v>
      </c>
      <c r="H24" s="9">
        <f>'[29]Перечень работ и услуг'!$B$9</f>
        <v>1.496</v>
      </c>
      <c r="I24" s="156">
        <f>'[29]Перечень работ и услуг'!$E$9</f>
        <v>15939.97</v>
      </c>
      <c r="J24" s="139">
        <f>I24*J26</f>
        <v>30852.173721008392</v>
      </c>
      <c r="K24" s="160">
        <v>1.48</v>
      </c>
      <c r="L24" s="156">
        <f>'[30]Перечень работ и услуг'!$E$9</f>
        <v>15406.87</v>
      </c>
      <c r="M24" s="139">
        <f>L24*M26</f>
        <v>34054.34136527118</v>
      </c>
      <c r="N24" s="9">
        <f>'[31]Перечень работ и услуг'!$B$9</f>
        <v>1.48</v>
      </c>
      <c r="O24" s="156">
        <f>'[31]Перечень работ и услуг'!$E$9</f>
        <v>15212.29</v>
      </c>
      <c r="P24" s="139">
        <f>O24*P26</f>
        <v>25609.650112185915</v>
      </c>
      <c r="Q24" s="9">
        <f>'[32]Перечень работ и услуг'!$B$9</f>
        <v>1.767</v>
      </c>
      <c r="R24" s="156">
        <f>'[32]Перечень работ и услуг'!$E$9</f>
        <v>18394.36</v>
      </c>
      <c r="S24" s="139">
        <f>R24*S26</f>
        <v>31501.435923658475</v>
      </c>
      <c r="T24" s="9">
        <f>'[33]Перечень работ и услуг'!$B$9</f>
        <v>1.765</v>
      </c>
      <c r="U24" s="156">
        <f>'[33]Перечень работ и услуг'!$E$9</f>
        <v>18269.99</v>
      </c>
      <c r="V24" s="139">
        <f>U24*V26</f>
        <v>37306.523348034294</v>
      </c>
      <c r="W24" s="9">
        <v>1.72</v>
      </c>
      <c r="X24" s="156">
        <f>'[34]Перечень работ и услуг'!$E$9</f>
        <v>17608.57</v>
      </c>
      <c r="Y24" s="139">
        <f>X24*Y26</f>
        <v>32732.613017226096</v>
      </c>
      <c r="Z24" s="10">
        <f>'[35]Перечень работ и услуг'!$B$9</f>
        <v>1.708</v>
      </c>
      <c r="AA24" s="156">
        <f>'[35]Перечень работ и услуг'!$E$9</f>
        <v>17608.57</v>
      </c>
      <c r="AB24" s="139">
        <f>AA24*AB26</f>
        <v>29677.927116617768</v>
      </c>
      <c r="AC24" s="10">
        <v>3.62</v>
      </c>
      <c r="AD24" s="156">
        <f>'[36]Перечень работ и услуг'!$E$9</f>
        <v>16867.02</v>
      </c>
      <c r="AE24" s="139">
        <f>AD24*AE26</f>
        <v>32764.049784269733</v>
      </c>
      <c r="AF24" s="10">
        <v>1.53</v>
      </c>
      <c r="AG24" s="156">
        <f>'[37]Перечень работ и услуг'!$E$9</f>
        <v>21990.37</v>
      </c>
      <c r="AH24" s="139">
        <f>AG24*AH26</f>
        <v>37025.64772822444</v>
      </c>
      <c r="AI24" s="11">
        <f>'[38]Перечень работ и услуг'!$B$9</f>
        <v>2.544</v>
      </c>
      <c r="AJ24" s="156">
        <f>'[38]Перечень работ и услуг'!$E$9</f>
        <v>14227.33</v>
      </c>
      <c r="AK24" s="139">
        <f>AJ24*AK26</f>
        <v>24325.69294846021</v>
      </c>
      <c r="AL24" s="11">
        <f>'[39]Перечень работ и услуг'!$B$9</f>
        <v>2.262</v>
      </c>
      <c r="AM24" s="156">
        <f>'[39]Перечень работ и услуг'!$E$9</f>
        <v>7964.3</v>
      </c>
      <c r="AN24" s="139">
        <f>AM24*AN26</f>
        <v>13784.891737385129</v>
      </c>
      <c r="AO24" s="11">
        <f>'[40]Перечень работ и услуг'!$B$9</f>
        <v>2.437</v>
      </c>
      <c r="AP24" s="156">
        <f>'[40]Перечень работ и услуг'!$E$9</f>
        <v>14227.33</v>
      </c>
      <c r="AQ24" s="139">
        <f>AP24*AQ26</f>
        <v>32942.94581758737</v>
      </c>
      <c r="AR24" s="11">
        <v>2.08</v>
      </c>
      <c r="AS24" s="156">
        <f>'[41]Перечень работ и услуг'!$E$9</f>
        <v>9570.07</v>
      </c>
      <c r="AT24" s="186">
        <f>AS24*AT26</f>
        <v>16282.825366962263</v>
      </c>
      <c r="AU24" s="11">
        <f>'[42]Перечень работ и услуг'!$B$9</f>
        <v>2.707</v>
      </c>
      <c r="AV24" s="156">
        <f>'[42]Перечень работ и услуг'!$E$9</f>
        <v>11373.92</v>
      </c>
      <c r="AW24" s="186">
        <f>AV24*AW26</f>
        <v>20296.76769944821</v>
      </c>
      <c r="AX24" s="11">
        <v>1.525</v>
      </c>
      <c r="AY24" s="156">
        <f>'[43]Перечень работ и услуг'!$E$9</f>
        <v>12940.53</v>
      </c>
      <c r="AZ24" s="139">
        <f>AY24*AZ26</f>
        <v>13550.584491363403</v>
      </c>
      <c r="BA24" s="11">
        <f>'[44]Перечень работ и услуг'!$B$9</f>
        <v>1.751</v>
      </c>
      <c r="BB24" s="156">
        <f>'[44]Перечень работ и услуг'!$E$9</f>
        <v>15514.23</v>
      </c>
      <c r="BC24" s="139">
        <f>BB24*BC26</f>
        <v>14438.400774591526</v>
      </c>
      <c r="BD24" s="11">
        <f>'[45]Перечень работ и услуг'!$B$9</f>
        <v>2.741</v>
      </c>
      <c r="BE24" s="156">
        <f>'[45]Перечень работ и услуг'!$E$9</f>
        <v>27122.24</v>
      </c>
      <c r="BF24" s="139">
        <f>BE24*BF26</f>
        <v>31430.679188218073</v>
      </c>
      <c r="BG24" s="11">
        <f>'[46]Перечень работ и услуг'!$B$9</f>
        <v>1.933</v>
      </c>
      <c r="BH24" s="156">
        <f>'[46]Перечень работ и услуг'!$E$9-0.01</f>
        <v>29469.27</v>
      </c>
      <c r="BI24" s="139">
        <f>BH24*BI26</f>
        <v>32344.852524462516</v>
      </c>
      <c r="BJ24" s="11">
        <v>1.855</v>
      </c>
      <c r="BK24" s="156">
        <f>'[47]Перечень работ и услуг'!$E$9</f>
        <v>29469.29</v>
      </c>
      <c r="BL24" s="157">
        <f>BK24*BL26</f>
        <v>33426.531409628114</v>
      </c>
      <c r="BM24" s="11">
        <f>'[48]Перечень работ и услуг'!$B$9</f>
        <v>1.911</v>
      </c>
      <c r="BN24" s="156">
        <f>'[48]Перечень работ и услуг'!$E$9</f>
        <v>29469.29</v>
      </c>
      <c r="BO24" s="157">
        <f>BN24*BO26</f>
        <v>28911.038373227348</v>
      </c>
      <c r="BP24" s="11">
        <f>'[49]Перечень работ и услуг'!$B$9</f>
        <v>1.914</v>
      </c>
      <c r="BQ24" s="156">
        <f>'[49]Перечень работ и услуг'!$E$9</f>
        <v>29663.88</v>
      </c>
      <c r="BR24" s="139">
        <f>BQ24*BR26</f>
        <v>45699.328709627815</v>
      </c>
    </row>
    <row r="25" spans="3:72" ht="15">
      <c r="C25" s="109"/>
      <c r="D25" s="138">
        <f>SUM(D16:D24)</f>
        <v>315427.5674890063</v>
      </c>
      <c r="E25" s="138"/>
      <c r="F25" s="138"/>
      <c r="G25" s="138">
        <f>SUM(G16:G24)</f>
        <v>319401.53</v>
      </c>
      <c r="H25" s="132"/>
      <c r="I25" s="132"/>
      <c r="J25" s="138">
        <f>SUM(J16:J24)</f>
        <v>341434.12</v>
      </c>
      <c r="K25" s="132"/>
      <c r="L25" s="132"/>
      <c r="M25" s="132">
        <f>SUM(M16:M24)</f>
        <v>380044.43999999994</v>
      </c>
      <c r="N25" s="132"/>
      <c r="O25" s="132"/>
      <c r="P25" s="132">
        <f>SUM(P16:P24)</f>
        <v>286361.81</v>
      </c>
      <c r="Q25" s="132"/>
      <c r="R25" s="132"/>
      <c r="S25" s="132">
        <f>SUM(S16:S24)</f>
        <v>295017.35000000003</v>
      </c>
      <c r="T25" s="132"/>
      <c r="U25" s="132"/>
      <c r="V25" s="132">
        <f>SUM(V16:V24)</f>
        <v>349911.0199999999</v>
      </c>
      <c r="W25" s="132"/>
      <c r="X25" s="132"/>
      <c r="Y25" s="132">
        <f>SUM(Y16:Y24)</f>
        <v>314517.01</v>
      </c>
      <c r="Z25" s="132"/>
      <c r="AA25" s="132"/>
      <c r="AB25" s="132">
        <f>SUM(AB16:AB24)</f>
        <v>287585.26</v>
      </c>
      <c r="AC25" s="132"/>
      <c r="AD25" s="132"/>
      <c r="AE25" s="132">
        <f>SUM(AE16:AE24)</f>
        <v>149772.39999999997</v>
      </c>
      <c r="AF25" s="132"/>
      <c r="AG25" s="132"/>
      <c r="AH25" s="132">
        <f>SUM(AH16:AH24)</f>
        <v>399538.81</v>
      </c>
      <c r="AI25" s="132"/>
      <c r="AJ25" s="132"/>
      <c r="AK25" s="132">
        <f>SUM(AK16:AK24)</f>
        <v>158231.50000000003</v>
      </c>
      <c r="AL25" s="132"/>
      <c r="AM25" s="132"/>
      <c r="AN25" s="132">
        <f>SUM(AN16:AN24)</f>
        <v>100869.69000000002</v>
      </c>
      <c r="AO25" s="132"/>
      <c r="AP25" s="132"/>
      <c r="AQ25" s="132">
        <f>SUM(AQ16:AQ24)</f>
        <v>223804.07</v>
      </c>
      <c r="AR25" s="132"/>
      <c r="AS25" s="132"/>
      <c r="AT25" s="132">
        <f>SUM(AT16:AT24)</f>
        <v>129364.57</v>
      </c>
      <c r="AU25" s="132"/>
      <c r="AV25" s="132"/>
      <c r="AW25" s="132">
        <f>SUM(AW16:AW24)</f>
        <v>124102.41999999998</v>
      </c>
      <c r="AX25" s="196">
        <f>AX15-AX23</f>
        <v>16.552</v>
      </c>
      <c r="AY25" s="188">
        <f>AY15-AY23</f>
        <v>140020.73000000004</v>
      </c>
      <c r="AZ25" s="132">
        <f>SUM(AZ16:AZ24)</f>
        <v>285535.2899999999</v>
      </c>
      <c r="BA25" s="188">
        <f>BA15-BA23</f>
        <v>16.554</v>
      </c>
      <c r="BB25" s="188">
        <f>BB15-BB23</f>
        <v>146687.78000000003</v>
      </c>
      <c r="BC25" s="132">
        <f>SUM(BC16:BC24)</f>
        <v>306578.5899999999</v>
      </c>
      <c r="BD25" s="188">
        <f>BD15-BD23</f>
        <v>16.547</v>
      </c>
      <c r="BE25" s="188">
        <f>BE15-BE23</f>
        <v>163679.75000000003</v>
      </c>
      <c r="BF25" s="132">
        <f>SUM(BF16:BF24)</f>
        <v>342064.14</v>
      </c>
      <c r="BG25" s="188">
        <f>BG15-BG23</f>
        <v>16.551000655890928</v>
      </c>
      <c r="BH25" s="188">
        <f>BH15-BH23</f>
        <v>252318.57</v>
      </c>
      <c r="BI25" s="132">
        <f>SUM(BI16:BI24)</f>
        <v>522240.94000000006</v>
      </c>
      <c r="BJ25" s="188">
        <f>BJ15-BJ23</f>
        <v>16.555</v>
      </c>
      <c r="BK25" s="188">
        <f>BK15-BK23</f>
        <v>262745.88</v>
      </c>
      <c r="BL25" s="132">
        <f>SUM(BL16:BL24)</f>
        <v>567824.1349999999</v>
      </c>
      <c r="BM25" s="188">
        <f>BM15-BM23</f>
        <v>16.551999999999996</v>
      </c>
      <c r="BN25" s="188">
        <f>BN15-BN23</f>
        <v>255283.66999999998</v>
      </c>
      <c r="BO25" s="132">
        <f>SUM(BO16:BO24)</f>
        <v>545205.4400000001</v>
      </c>
      <c r="BP25" s="188">
        <f>BP15-BP23</f>
        <v>16.552999999999997</v>
      </c>
      <c r="BQ25" s="188">
        <f>BQ15-BQ23</f>
        <v>256575.34</v>
      </c>
      <c r="BR25" s="132">
        <f>SUM(BR16:BR24)</f>
        <v>626106.4600000001</v>
      </c>
      <c r="BS25" s="133"/>
      <c r="BT25" s="133"/>
    </row>
    <row r="26" spans="3:72" ht="15">
      <c r="C26" s="151"/>
      <c r="D26" s="131">
        <f>D15/C15</f>
        <v>1.7807101335117033</v>
      </c>
      <c r="E26" s="133"/>
      <c r="F26" s="131"/>
      <c r="G26" s="131">
        <f>G15/F15</f>
        <v>1.7938821833924037</v>
      </c>
      <c r="H26" s="133"/>
      <c r="I26" s="131"/>
      <c r="J26" s="131">
        <f>J15/I15</f>
        <v>1.9355226967810097</v>
      </c>
      <c r="K26" s="133"/>
      <c r="L26" s="131"/>
      <c r="M26" s="131">
        <f>M15/L15</f>
        <v>2.2103348288958875</v>
      </c>
      <c r="N26" s="133"/>
      <c r="O26" s="131"/>
      <c r="P26" s="131">
        <f>P15/O15</f>
        <v>1.6834842165240023</v>
      </c>
      <c r="Q26" s="133"/>
      <c r="R26" s="131"/>
      <c r="S26" s="131">
        <f>S15/R15</f>
        <v>1.7125594977840204</v>
      </c>
      <c r="T26" s="133"/>
      <c r="U26" s="131"/>
      <c r="V26" s="131">
        <f>V15/U15</f>
        <v>2.0419564185877657</v>
      </c>
      <c r="W26" s="133"/>
      <c r="X26" s="131"/>
      <c r="Y26" s="131">
        <f>Y15/X15</f>
        <v>1.8589023990719347</v>
      </c>
      <c r="Z26" s="133"/>
      <c r="AA26" s="131"/>
      <c r="AB26" s="131">
        <f>AB15/AA15</f>
        <v>1.6854251717554445</v>
      </c>
      <c r="AC26" s="133"/>
      <c r="AD26" s="131"/>
      <c r="AE26" s="131">
        <f>AE15/AD15</f>
        <v>1.942491903387186</v>
      </c>
      <c r="AF26" s="133"/>
      <c r="AG26" s="131"/>
      <c r="AH26" s="131">
        <f>AH15/AG15</f>
        <v>1.683720998247162</v>
      </c>
      <c r="AI26" s="133"/>
      <c r="AJ26" s="131"/>
      <c r="AK26" s="131">
        <f>AK15/AJ15</f>
        <v>1.7097862317427241</v>
      </c>
      <c r="AL26" s="133"/>
      <c r="AM26" s="131"/>
      <c r="AN26" s="131">
        <f>AN15/AM15</f>
        <v>1.7308353197876938</v>
      </c>
      <c r="AO26" s="133"/>
      <c r="AP26" s="131"/>
      <c r="AQ26" s="131">
        <f>AQ15/AP15</f>
        <v>2.315469298708006</v>
      </c>
      <c r="AR26" s="133"/>
      <c r="AS26" s="131"/>
      <c r="AT26" s="131">
        <f>AT15/AS15</f>
        <v>1.7014322117771619</v>
      </c>
      <c r="AU26" s="133"/>
      <c r="AV26" s="131"/>
      <c r="AW26" s="131">
        <f>AW15/AV15</f>
        <v>1.7845006558379353</v>
      </c>
      <c r="AX26" s="133"/>
      <c r="AY26" s="131"/>
      <c r="AZ26" s="131">
        <f>AZ15/AY15</f>
        <v>1.0471429293362329</v>
      </c>
      <c r="BA26" s="133"/>
      <c r="BB26" s="131"/>
      <c r="BC26" s="131">
        <f>BC15/BB15</f>
        <v>0.9306553257616734</v>
      </c>
      <c r="BD26" s="133"/>
      <c r="BE26" s="131"/>
      <c r="BF26" s="131">
        <f>BF15/BE15</f>
        <v>1.1588526312066434</v>
      </c>
      <c r="BG26" s="133"/>
      <c r="BH26" s="131"/>
      <c r="BI26" s="131">
        <f>BI15/BH15</f>
        <v>1.0975790212808976</v>
      </c>
      <c r="BJ26" s="133"/>
      <c r="BK26" s="131"/>
      <c r="BL26" s="131">
        <f>BL15/BK15</f>
        <v>1.1342835680679146</v>
      </c>
      <c r="BM26" s="133"/>
      <c r="BN26" s="131"/>
      <c r="BO26" s="131">
        <f>BO15/BN15</f>
        <v>0.9810564955323778</v>
      </c>
      <c r="BP26" s="133"/>
      <c r="BQ26" s="131"/>
      <c r="BR26" s="131">
        <f>BR15/BQ15</f>
        <v>1.5405715203010466</v>
      </c>
      <c r="BS26" s="133"/>
      <c r="BT26" s="133"/>
    </row>
    <row r="27" spans="3:72" ht="15">
      <c r="C27" s="110">
        <f>SUM(C16:C24)</f>
        <v>177135.83000000002</v>
      </c>
      <c r="D27" s="133"/>
      <c r="E27" s="133"/>
      <c r="F27" s="131">
        <f>SUM(F16:F24)</f>
        <v>178050.45</v>
      </c>
      <c r="G27" s="133"/>
      <c r="H27" s="133"/>
      <c r="I27" s="131">
        <f>SUM(I16:I24)</f>
        <v>176404.09000000003</v>
      </c>
      <c r="J27" s="133"/>
      <c r="K27" s="133"/>
      <c r="L27" s="131">
        <f>SUM(L16:L24)</f>
        <v>171939.75999999998</v>
      </c>
      <c r="M27" s="133"/>
      <c r="N27" s="133"/>
      <c r="O27" s="131">
        <f>SUM(O16:O24)</f>
        <v>170100.68</v>
      </c>
      <c r="P27" s="133"/>
      <c r="Q27" s="133"/>
      <c r="R27" s="131">
        <f>SUM(R16:R24)</f>
        <v>172266.92000000004</v>
      </c>
      <c r="S27" s="133"/>
      <c r="T27" s="133"/>
      <c r="U27" s="131">
        <f>SUM(U16:U24)</f>
        <v>171360.67</v>
      </c>
      <c r="V27" s="133"/>
      <c r="W27" s="133"/>
      <c r="X27" s="131">
        <f>SUM(X16:X24)</f>
        <v>169195.00999999998</v>
      </c>
      <c r="Y27" s="133"/>
      <c r="Z27" s="133"/>
      <c r="AA27" s="131">
        <f>SUM(AA16:AA24)</f>
        <v>170630.69</v>
      </c>
      <c r="AB27" s="133"/>
      <c r="AC27" s="133"/>
      <c r="AD27" s="131">
        <f>SUM(AD16:AD24)</f>
        <v>77103.23</v>
      </c>
      <c r="AE27" s="133"/>
      <c r="AF27" s="133"/>
      <c r="AG27" s="131">
        <f>SUM(AG16:AG24)</f>
        <v>237295.13999999998</v>
      </c>
      <c r="AH27" s="133"/>
      <c r="AI27" s="133"/>
      <c r="AJ27" s="138">
        <f>SUM(AJ16:AJ24)</f>
        <v>92544.61</v>
      </c>
      <c r="AK27" s="133"/>
      <c r="AL27" s="133"/>
      <c r="AM27" s="138">
        <f>SUM(AM16:AM24)</f>
        <v>58278.04</v>
      </c>
      <c r="AN27" s="133"/>
      <c r="AO27" s="133"/>
      <c r="AP27" s="131">
        <f>SUM(AP16:AP24)</f>
        <v>96656.03</v>
      </c>
      <c r="AQ27" s="133"/>
      <c r="AR27" s="133"/>
      <c r="AS27" s="138">
        <f>SUM(AS16:AS24)</f>
        <v>76032.75</v>
      </c>
      <c r="AT27" s="133"/>
      <c r="AU27" s="133"/>
      <c r="AV27" s="138">
        <f>SUM(AV16:AV24)</f>
        <v>69544.62</v>
      </c>
      <c r="AW27" s="133"/>
      <c r="AX27" s="133"/>
      <c r="AY27" s="138">
        <f>SUM(AY16:AY24)</f>
        <v>272680.34</v>
      </c>
      <c r="AZ27" s="133"/>
      <c r="BA27" s="133"/>
      <c r="BB27" s="138">
        <f>SUM(BB16:BB24)</f>
        <v>329422.26999999996</v>
      </c>
      <c r="BC27" s="133"/>
      <c r="BD27" s="133"/>
      <c r="BE27" s="138">
        <f>SUM(BE16:BE24)</f>
        <v>295174.83999999997</v>
      </c>
      <c r="BF27" s="133"/>
      <c r="BG27" s="133"/>
      <c r="BH27" s="138">
        <f>SUM(BH16:BH24)</f>
        <v>475811.7</v>
      </c>
      <c r="BI27" s="133"/>
      <c r="BJ27" s="133"/>
      <c r="BK27" s="138">
        <f>SUM(BK16:BK24)</f>
        <v>500601.57</v>
      </c>
      <c r="BL27" s="133"/>
      <c r="BM27" s="133"/>
      <c r="BN27" s="138">
        <f>SUM(BN16:BN24)</f>
        <v>555732.97</v>
      </c>
      <c r="BO27" s="133"/>
      <c r="BP27" s="133"/>
      <c r="BQ27" s="138">
        <f>SUM(BQ16:BQ24)</f>
        <v>406411.81</v>
      </c>
      <c r="BR27" s="187">
        <f>BR25+BO25+BL25+BI25+BF25+BC25+AZ25+AW25+AT25+AQ25+AN25+AK25+AH25+AE25+AB25+Y25+V25+S25+P25+M25+J25+G25+D25</f>
        <v>7370938.562489006</v>
      </c>
      <c r="BS27" s="133"/>
      <c r="BT27" s="133"/>
    </row>
    <row r="28" ht="15">
      <c r="BR28" s="187">
        <f>C27+F27+I27+L27+O27+R27+U27+X27+AA27+AD27+AG27+AJ27+AM27+AP27+AS27+AV27+AY27+BB27+BE27+BH27+BK27+BN27+BQ27</f>
        <v>5100374.02</v>
      </c>
    </row>
    <row r="30" ht="15">
      <c r="BR30" s="89"/>
    </row>
  </sheetData>
  <sheetProtection/>
  <mergeCells count="98">
    <mergeCell ref="A9:A12"/>
    <mergeCell ref="B9:BR9"/>
    <mergeCell ref="B10:AB10"/>
    <mergeCell ref="AC10:AT10"/>
    <mergeCell ref="AU10:BO10"/>
    <mergeCell ref="BP10:BR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BJ12:BL12"/>
    <mergeCell ref="AC12:AE12"/>
    <mergeCell ref="AF12:AH12"/>
    <mergeCell ref="AI12:AK12"/>
    <mergeCell ref="AL12:AN12"/>
    <mergeCell ref="AO12:AQ12"/>
    <mergeCell ref="AR12:AT12"/>
    <mergeCell ref="BM12:BO12"/>
    <mergeCell ref="BP12:BR12"/>
    <mergeCell ref="AU13:AW13"/>
    <mergeCell ref="AX13:AZ13"/>
    <mergeCell ref="BM13:BO13"/>
    <mergeCell ref="AU12:AW12"/>
    <mergeCell ref="AX12:AZ12"/>
    <mergeCell ref="BA12:BC12"/>
    <mergeCell ref="BD12:BF12"/>
    <mergeCell ref="BG12:BI12"/>
    <mergeCell ref="T14:U14"/>
    <mergeCell ref="BA13:BC13"/>
    <mergeCell ref="BD13:BF13"/>
    <mergeCell ref="BG13:BI13"/>
    <mergeCell ref="BJ13:BL13"/>
    <mergeCell ref="AI13:AK13"/>
    <mergeCell ref="AL13:AN13"/>
    <mergeCell ref="AO13:AQ13"/>
    <mergeCell ref="AR13:AT13"/>
    <mergeCell ref="W14:X14"/>
    <mergeCell ref="B14:C14"/>
    <mergeCell ref="E14:F14"/>
    <mergeCell ref="H14:I14"/>
    <mergeCell ref="K14:L14"/>
    <mergeCell ref="N14:O14"/>
    <mergeCell ref="Q14:R14"/>
    <mergeCell ref="BG14:BH14"/>
    <mergeCell ref="Z14:AA14"/>
    <mergeCell ref="AC14:AD14"/>
    <mergeCell ref="AF14:AG14"/>
    <mergeCell ref="AI14:AJ14"/>
    <mergeCell ref="AL14:AM14"/>
    <mergeCell ref="AO14:AP14"/>
    <mergeCell ref="BM14:BN14"/>
    <mergeCell ref="BP14:BQ14"/>
    <mergeCell ref="Q13:S13"/>
    <mergeCell ref="T13:V13"/>
    <mergeCell ref="W13:Y13"/>
    <mergeCell ref="Z13:AB13"/>
    <mergeCell ref="AC13:AE13"/>
    <mergeCell ref="AF13:AH13"/>
    <mergeCell ref="BP13:BR13"/>
    <mergeCell ref="AR14:AS14"/>
    <mergeCell ref="B13:D13"/>
    <mergeCell ref="E13:G13"/>
    <mergeCell ref="H13:J13"/>
    <mergeCell ref="K13:M13"/>
    <mergeCell ref="N13:P13"/>
    <mergeCell ref="BJ14:BK14"/>
    <mergeCell ref="AU14:AV14"/>
    <mergeCell ref="AX14:AY14"/>
    <mergeCell ref="BA14:BB14"/>
    <mergeCell ref="BD14:BE14"/>
  </mergeCells>
  <printOptions/>
  <pageMargins left="0.7" right="0.7" top="0.75" bottom="0.75" header="0.3" footer="0.3"/>
  <pageSetup horizontalDpi="600" verticalDpi="600" orientation="landscape" paperSize="9" scale="50" r:id="rId1"/>
  <colBreaks count="2" manualBreakCount="2">
    <brk id="22" max="22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0.140625" style="0" customWidth="1"/>
    <col min="2" max="2" width="16.8515625" style="0" customWidth="1"/>
    <col min="3" max="3" width="14.421875" style="0" customWidth="1"/>
    <col min="6" max="6" width="11.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44197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44561</v>
      </c>
      <c r="G5" s="21"/>
    </row>
    <row r="7" ht="13.5" thickBot="1"/>
    <row r="8" spans="1:26" ht="13.5" customHeight="1" thickBot="1">
      <c r="A8" s="23"/>
      <c r="B8" s="24"/>
      <c r="C8" s="25"/>
      <c r="D8" s="255" t="s">
        <v>26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5" t="s">
        <v>29</v>
      </c>
      <c r="T8" s="256"/>
      <c r="U8" s="256"/>
      <c r="V8" s="256"/>
      <c r="W8" s="256"/>
      <c r="X8" s="256"/>
      <c r="Y8" s="256"/>
      <c r="Z8" s="257"/>
    </row>
    <row r="9" spans="1:26" ht="13.5" customHeight="1" thickBot="1">
      <c r="A9" s="26"/>
      <c r="B9" s="22"/>
      <c r="C9" s="27"/>
      <c r="D9" s="256" t="s">
        <v>27</v>
      </c>
      <c r="E9" s="256"/>
      <c r="F9" s="256"/>
      <c r="G9" s="256"/>
      <c r="H9" s="256"/>
      <c r="I9" s="256"/>
      <c r="J9" s="256"/>
      <c r="K9" s="256"/>
      <c r="L9" s="257"/>
      <c r="M9" s="255" t="s">
        <v>28</v>
      </c>
      <c r="N9" s="256"/>
      <c r="O9" s="256"/>
      <c r="P9" s="256"/>
      <c r="Q9" s="256"/>
      <c r="R9" s="256"/>
      <c r="S9" s="255" t="s">
        <v>30</v>
      </c>
      <c r="T9" s="256"/>
      <c r="U9" s="256"/>
      <c r="V9" s="256"/>
      <c r="W9" s="256"/>
      <c r="X9" s="256"/>
      <c r="Y9" s="257"/>
      <c r="Z9" s="3" t="s">
        <v>31</v>
      </c>
    </row>
    <row r="10" spans="1:26" ht="13.5" thickBot="1">
      <c r="A10" s="26"/>
      <c r="B10" s="22"/>
      <c r="C10" s="22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20">
        <v>10</v>
      </c>
    </row>
    <row r="11" spans="1:26" ht="19.5" customHeight="1">
      <c r="A11" s="260" t="s">
        <v>71</v>
      </c>
      <c r="B11" s="261"/>
      <c r="C11" s="262"/>
      <c r="D11" s="64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7">
        <v>0</v>
      </c>
    </row>
    <row r="12" spans="1:26" ht="18" customHeight="1">
      <c r="A12" s="263" t="s">
        <v>72</v>
      </c>
      <c r="B12" s="264"/>
      <c r="C12" s="265"/>
      <c r="D12" s="32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58">
        <v>0</v>
      </c>
    </row>
    <row r="13" spans="1:26" ht="28.5" customHeight="1">
      <c r="A13" s="263" t="s">
        <v>82</v>
      </c>
      <c r="B13" s="264"/>
      <c r="C13" s="265"/>
      <c r="D13" s="32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8">
        <v>0</v>
      </c>
    </row>
    <row r="14" spans="1:26" ht="18" customHeight="1" thickBot="1">
      <c r="A14" s="266" t="s">
        <v>73</v>
      </c>
      <c r="B14" s="267"/>
      <c r="C14" s="268"/>
      <c r="D14" s="65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60">
        <v>0</v>
      </c>
    </row>
  </sheetData>
  <sheetProtection/>
  <mergeCells count="9">
    <mergeCell ref="S8:Z8"/>
    <mergeCell ref="S9:Y9"/>
    <mergeCell ref="A11:C11"/>
    <mergeCell ref="A12:C12"/>
    <mergeCell ref="A14:C14"/>
    <mergeCell ref="A13:C13"/>
    <mergeCell ref="D8:R8"/>
    <mergeCell ref="M9:R9"/>
    <mergeCell ref="D9:L9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H1">
      <selection activeCell="AA21" sqref="AA21"/>
    </sheetView>
  </sheetViews>
  <sheetFormatPr defaultColWidth="9.140625" defaultRowHeight="12.75"/>
  <cols>
    <col min="2" max="2" width="12.140625" style="0" customWidth="1"/>
    <col min="3" max="3" width="2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9.8515625" style="0" customWidth="1"/>
    <col min="8" max="9" width="9.7109375" style="0" customWidth="1"/>
    <col min="10" max="11" width="10.140625" style="0" customWidth="1"/>
    <col min="12" max="12" width="9.8515625" style="0" customWidth="1"/>
    <col min="13" max="13" width="9.7109375" style="0" customWidth="1"/>
    <col min="14" max="14" width="10.28125" style="0" customWidth="1"/>
    <col min="15" max="15" width="10.00390625" style="0" customWidth="1"/>
    <col min="16" max="17" width="9.8515625" style="0" customWidth="1"/>
    <col min="18" max="18" width="10.421875" style="0" customWidth="1"/>
    <col min="19" max="19" width="9.57421875" style="0" bestFit="1" customWidth="1"/>
    <col min="20" max="20" width="10.00390625" style="0" customWidth="1"/>
    <col min="21" max="21" width="10.57421875" style="0" customWidth="1"/>
    <col min="22" max="22" width="10.28125" style="0" customWidth="1"/>
    <col min="23" max="24" width="10.8515625" style="0" customWidth="1"/>
    <col min="25" max="25" width="10.7109375" style="0" customWidth="1"/>
    <col min="26" max="26" width="10.421875" style="0" customWidth="1"/>
    <col min="27" max="27" width="12.140625" style="0" bestFit="1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44197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44561</v>
      </c>
      <c r="G5" s="21"/>
    </row>
    <row r="7" ht="13.5" thickBot="1"/>
    <row r="8" spans="1:26" ht="13.5" customHeight="1" thickBot="1">
      <c r="A8" s="23"/>
      <c r="B8" s="24"/>
      <c r="C8" s="25"/>
      <c r="D8" s="255" t="s">
        <v>26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5" t="s">
        <v>29</v>
      </c>
      <c r="T8" s="256"/>
      <c r="U8" s="256"/>
      <c r="V8" s="256"/>
      <c r="W8" s="256"/>
      <c r="X8" s="256"/>
      <c r="Y8" s="256"/>
      <c r="Z8" s="257"/>
    </row>
    <row r="9" spans="1:26" ht="13.5" customHeight="1" thickBot="1">
      <c r="A9" s="26"/>
      <c r="B9" s="22"/>
      <c r="C9" s="27"/>
      <c r="D9" s="256" t="s">
        <v>27</v>
      </c>
      <c r="E9" s="256"/>
      <c r="F9" s="256"/>
      <c r="G9" s="256"/>
      <c r="H9" s="256"/>
      <c r="I9" s="256"/>
      <c r="J9" s="256"/>
      <c r="K9" s="256"/>
      <c r="L9" s="257"/>
      <c r="M9" s="255" t="s">
        <v>28</v>
      </c>
      <c r="N9" s="256"/>
      <c r="O9" s="256"/>
      <c r="P9" s="256"/>
      <c r="Q9" s="256"/>
      <c r="R9" s="256"/>
      <c r="S9" s="255" t="s">
        <v>30</v>
      </c>
      <c r="T9" s="256"/>
      <c r="U9" s="256"/>
      <c r="V9" s="256"/>
      <c r="W9" s="256"/>
      <c r="X9" s="256"/>
      <c r="Y9" s="257"/>
      <c r="Z9" s="3" t="s">
        <v>31</v>
      </c>
    </row>
    <row r="10" spans="1:26" ht="13.5" thickBot="1">
      <c r="A10" s="28"/>
      <c r="B10" s="29"/>
      <c r="C10" s="30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20">
        <v>10</v>
      </c>
    </row>
    <row r="11" spans="1:26" ht="13.5" thickBot="1">
      <c r="A11" s="269" t="s">
        <v>76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27.75" customHeight="1">
      <c r="A12" s="275" t="s">
        <v>80</v>
      </c>
      <c r="B12" s="276"/>
      <c r="C12" s="277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7">
        <v>0</v>
      </c>
    </row>
    <row r="13" spans="1:26" ht="27.75" customHeight="1">
      <c r="A13" s="211" t="s">
        <v>77</v>
      </c>
      <c r="B13" s="212"/>
      <c r="C13" s="213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8">
        <v>0</v>
      </c>
    </row>
    <row r="14" spans="1:27" ht="27.75" customHeight="1">
      <c r="A14" s="272" t="s">
        <v>74</v>
      </c>
      <c r="B14" s="273"/>
      <c r="C14" s="274"/>
      <c r="D14" s="92">
        <v>410671.01</v>
      </c>
      <c r="E14" s="92">
        <v>87336.38</v>
      </c>
      <c r="F14" s="92">
        <v>379197.42</v>
      </c>
      <c r="G14" s="92">
        <v>364820.32</v>
      </c>
      <c r="H14" s="92">
        <v>405038.59</v>
      </c>
      <c r="I14" s="92">
        <v>231457.8</v>
      </c>
      <c r="J14" s="92">
        <v>118534.63</v>
      </c>
      <c r="K14" s="92">
        <v>150574.26</v>
      </c>
      <c r="L14" s="92">
        <v>206212.77</v>
      </c>
      <c r="M14" s="92">
        <v>559759.97</v>
      </c>
      <c r="N14" s="92">
        <v>70640.02</v>
      </c>
      <c r="O14" s="92">
        <v>210910.42</v>
      </c>
      <c r="P14" s="92">
        <v>52865.88</v>
      </c>
      <c r="Q14" s="92">
        <v>299344.1</v>
      </c>
      <c r="R14" s="92">
        <v>568320.56</v>
      </c>
      <c r="S14" s="108">
        <v>180174.83</v>
      </c>
      <c r="T14" s="92">
        <v>292100.98</v>
      </c>
      <c r="U14" s="92">
        <v>420380.63</v>
      </c>
      <c r="V14" s="92">
        <v>283613.92</v>
      </c>
      <c r="W14" s="92">
        <v>1972659.42</v>
      </c>
      <c r="X14" s="92">
        <v>1326904.62</v>
      </c>
      <c r="Y14" s="92">
        <v>878802.26</v>
      </c>
      <c r="Z14" s="93">
        <v>362642.36</v>
      </c>
      <c r="AA14">
        <f>SUM(D14:Z14)</f>
        <v>9832963.149999999</v>
      </c>
    </row>
    <row r="15" spans="1:26" ht="27.75" customHeight="1">
      <c r="A15" s="206" t="s">
        <v>79</v>
      </c>
      <c r="B15" s="207"/>
      <c r="C15" s="208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</row>
    <row r="16" spans="1:26" ht="27.75" customHeight="1">
      <c r="A16" s="211" t="s">
        <v>78</v>
      </c>
      <c r="B16" s="212"/>
      <c r="C16" s="213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</row>
    <row r="17" spans="1:27" ht="30.75" customHeight="1" thickBot="1">
      <c r="A17" s="278" t="s">
        <v>75</v>
      </c>
      <c r="B17" s="279"/>
      <c r="C17" s="280"/>
      <c r="D17" s="91">
        <v>450927.19</v>
      </c>
      <c r="E17" s="91">
        <v>92430.98</v>
      </c>
      <c r="F17" s="91">
        <v>423882.57</v>
      </c>
      <c r="G17" s="91">
        <v>290916.86</v>
      </c>
      <c r="H17" s="91">
        <v>402377.83</v>
      </c>
      <c r="I17" s="91">
        <v>223448.79</v>
      </c>
      <c r="J17" s="91">
        <v>105113.93</v>
      </c>
      <c r="K17" s="91">
        <v>154709.82</v>
      </c>
      <c r="L17" s="91">
        <v>187970.28</v>
      </c>
      <c r="M17" s="91">
        <v>577127.19</v>
      </c>
      <c r="N17" s="91">
        <v>74795.83</v>
      </c>
      <c r="O17" s="91">
        <v>228700.54</v>
      </c>
      <c r="P17" s="91">
        <v>82785.52</v>
      </c>
      <c r="Q17" s="91">
        <v>312153.86</v>
      </c>
      <c r="R17" s="91">
        <v>543850.62</v>
      </c>
      <c r="S17" s="107">
        <v>181448.31</v>
      </c>
      <c r="T17" s="91">
        <v>283899.08</v>
      </c>
      <c r="U17" s="91">
        <v>491018.91</v>
      </c>
      <c r="V17" s="91">
        <v>321361.81</v>
      </c>
      <c r="W17" s="91">
        <v>1938030.71</v>
      </c>
      <c r="X17" s="91">
        <v>1340999.22</v>
      </c>
      <c r="Y17" s="91">
        <v>863022.74</v>
      </c>
      <c r="Z17" s="126">
        <v>367740.05</v>
      </c>
      <c r="AA17">
        <f>SUM(D17:Z17)</f>
        <v>9938712.64</v>
      </c>
    </row>
    <row r="18" spans="1:26" ht="13.5" thickBot="1">
      <c r="A18" s="281" t="s">
        <v>81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3"/>
    </row>
    <row r="19" spans="1:26" ht="15" customHeight="1">
      <c r="A19" s="260" t="s">
        <v>86</v>
      </c>
      <c r="B19" s="261"/>
      <c r="C19" s="261"/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</row>
    <row r="20" spans="1:26" ht="18.75" customHeight="1">
      <c r="A20" s="263" t="s">
        <v>72</v>
      </c>
      <c r="B20" s="264"/>
      <c r="C20" s="264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</row>
    <row r="21" spans="1:26" ht="30" customHeight="1">
      <c r="A21" s="263" t="s">
        <v>82</v>
      </c>
      <c r="B21" s="264"/>
      <c r="C21" s="264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26" ht="16.5" customHeight="1" thickBot="1">
      <c r="A22" s="266" t="s">
        <v>73</v>
      </c>
      <c r="B22" s="267"/>
      <c r="C22" s="267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</row>
    <row r="25" spans="4:27" ht="12.75">
      <c r="D25">
        <f>'Общая информация'!D14+'Коммунальные услуги'!D14</f>
        <v>503184.61399999994</v>
      </c>
      <c r="E25">
        <f>E14+'Общая информация'!E14</f>
        <v>108025.91000000006</v>
      </c>
      <c r="F25">
        <f>'Общая информация'!F14+'Коммунальные услуги'!F14</f>
        <v>433379.33879999997</v>
      </c>
      <c r="G25">
        <f>G14+'Общая информация'!G14</f>
        <v>449312.232</v>
      </c>
      <c r="H25">
        <f>H14+'Общая информация'!H14</f>
        <v>496457.637</v>
      </c>
      <c r="I25">
        <f>I14+'Общая информация'!I14</f>
        <v>267020.12</v>
      </c>
      <c r="J25">
        <f>J14+'Общая информация'!J14</f>
        <v>129800.13100000005</v>
      </c>
      <c r="K25">
        <f>K14+'Общая информация'!K14</f>
        <v>191831.05599999992</v>
      </c>
      <c r="L25">
        <f>L14+'Общая информация'!L14</f>
        <v>247649.0670000001</v>
      </c>
      <c r="M25">
        <f>M14+'Общая информация'!M14</f>
        <v>626481.6799999999</v>
      </c>
      <c r="N25" s="38">
        <f>N14+'Общая информация'!N14</f>
        <v>150316.53299999994</v>
      </c>
      <c r="O25">
        <f>O14+'Общая информация'!O14</f>
        <v>238225.59799999994</v>
      </c>
      <c r="P25" s="38">
        <f>P14+'Общая информация'!P14</f>
        <v>72648.84230000008</v>
      </c>
      <c r="Q25">
        <f>Q14+'Общая информация'!Q14</f>
        <v>365805.991</v>
      </c>
      <c r="R25" s="38">
        <f>R14+'Общая информация'!R14</f>
        <v>684827.7494999999</v>
      </c>
      <c r="S25" s="38">
        <f>S14+'Общая информация'!S14</f>
        <v>217827.05099999992</v>
      </c>
      <c r="T25">
        <f>T14+'Общая информация'!T14</f>
        <v>332426.3718</v>
      </c>
      <c r="U25">
        <f>U14+'Общая информация'!U14</f>
        <v>509726.20500000013</v>
      </c>
      <c r="V25">
        <f>V14+'Общая информация'!V14</f>
        <v>311913.9719999999</v>
      </c>
      <c r="W25">
        <f>W14+'Общая информация'!W14</f>
        <v>2423209.5695</v>
      </c>
      <c r="X25">
        <f>X14+'Общая информация'!X14</f>
        <v>1511858.144</v>
      </c>
      <c r="Y25" s="38">
        <f>Y14+'Общая информация'!Y14</f>
        <v>1050869.3170000003</v>
      </c>
      <c r="Z25" s="38">
        <f>Z14+'Общая информация'!Z14</f>
        <v>412803.784</v>
      </c>
      <c r="AA25" s="127">
        <f>SUM(D25:Z25)</f>
        <v>11735600.913900001</v>
      </c>
    </row>
    <row r="26" spans="4:27" ht="12.75">
      <c r="D26" s="38">
        <f>'Общая информация'!D31+D17</f>
        <v>555558.6539999999</v>
      </c>
      <c r="E26" s="38">
        <f>E17+'Общая информация'!E31</f>
        <v>116146.90000000007</v>
      </c>
      <c r="F26" s="38">
        <f>F17+'Общая информация'!F31</f>
        <v>482776.1688</v>
      </c>
      <c r="G26" s="38">
        <f>G17+'Общая информация'!G31</f>
        <v>375344.622</v>
      </c>
      <c r="H26" s="38">
        <f>H17+'Общая информация'!H31</f>
        <v>458528.6369999999</v>
      </c>
      <c r="I26" s="38">
        <f>I17+'Общая информация'!I31</f>
        <v>267474.2100000001</v>
      </c>
      <c r="J26" s="38">
        <f>J17+'Общая информация'!J31</f>
        <v>121332.76100000006</v>
      </c>
      <c r="K26" s="38">
        <f>K17+'Общая информация'!K31</f>
        <v>203800.40599999993</v>
      </c>
      <c r="L26" s="38">
        <f>L17+'Общая информация'!L31</f>
        <v>222332.2870000002</v>
      </c>
      <c r="M26" s="38">
        <f>M17+'Общая информация'!M31</f>
        <v>625895.4799999999</v>
      </c>
      <c r="N26" s="38">
        <f>N17+'Общая информация'!N31</f>
        <v>176308.74300000002</v>
      </c>
      <c r="O26" s="38">
        <f>O17+'Общая информация'!O31</f>
        <v>250759.04799999992</v>
      </c>
      <c r="P26" s="38">
        <f>P17+'Общая информация'!P31</f>
        <v>111470.57230000009</v>
      </c>
      <c r="Q26" s="38">
        <f>Q17+'Общая информация'!Q31</f>
        <v>392159.461</v>
      </c>
      <c r="R26">
        <f>R17+'Общая информация'!R31</f>
        <v>652371.3994999999</v>
      </c>
      <c r="S26" s="38">
        <f>S17+'Общая информация'!S31</f>
        <v>216210.87099999996</v>
      </c>
      <c r="T26" s="38">
        <f>T17+'Общая информация'!T31</f>
        <v>318611.16180000006</v>
      </c>
      <c r="U26" s="38">
        <f>U17+'Общая информация'!U31</f>
        <v>635867.9450000001</v>
      </c>
      <c r="V26" s="38">
        <f>V17+'Общая информация'!V31</f>
        <v>370619.0419999999</v>
      </c>
      <c r="W26" s="38">
        <f>W17+'Общая информация'!W31</f>
        <v>2067171.0195000004</v>
      </c>
      <c r="X26" s="38">
        <f>X17+'Общая информация'!X31</f>
        <v>1601405.324</v>
      </c>
      <c r="Y26" s="38">
        <f>Y17+'Общая информация'!Y31</f>
        <v>1056104.6370000003</v>
      </c>
      <c r="Z26" s="38">
        <f>Z17+'Общая информация'!Z31</f>
        <v>411738.4839999999</v>
      </c>
      <c r="AA26" s="127">
        <f>SUM(D26:Z26)</f>
        <v>11689987.8339</v>
      </c>
    </row>
    <row r="28" ht="12.75">
      <c r="AA28" s="38"/>
    </row>
  </sheetData>
  <sheetProtection/>
  <mergeCells count="17">
    <mergeCell ref="A21:C21"/>
    <mergeCell ref="A22:C22"/>
    <mergeCell ref="A12:C12"/>
    <mergeCell ref="A13:C13"/>
    <mergeCell ref="A17:C17"/>
    <mergeCell ref="A18:Z18"/>
    <mergeCell ref="A19:C19"/>
    <mergeCell ref="A20:C20"/>
    <mergeCell ref="A15:C15"/>
    <mergeCell ref="A11:Z11"/>
    <mergeCell ref="A14:C14"/>
    <mergeCell ref="A16:C16"/>
    <mergeCell ref="D8:R8"/>
    <mergeCell ref="S8:Z8"/>
    <mergeCell ref="M9:R9"/>
    <mergeCell ref="S9:Y9"/>
    <mergeCell ref="D9:L9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D4">
      <selection activeCell="O15" sqref="O15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2.8515625" style="0" customWidth="1"/>
    <col min="4" max="5" width="8.57421875" style="0" customWidth="1"/>
    <col min="6" max="6" width="8.28125" style="0" customWidth="1"/>
    <col min="7" max="7" width="9.28125" style="0" customWidth="1"/>
    <col min="8" max="8" width="8.57421875" style="0" customWidth="1"/>
    <col min="9" max="9" width="9.57421875" style="0" customWidth="1"/>
    <col min="10" max="10" width="7.57421875" style="0" customWidth="1"/>
    <col min="11" max="12" width="8.57421875" style="0" customWidth="1"/>
    <col min="13" max="13" width="9.57421875" style="0" customWidth="1"/>
    <col min="14" max="16" width="8.57421875" style="0" customWidth="1"/>
    <col min="17" max="17" width="8.8515625" style="0" customWidth="1"/>
    <col min="18" max="18" width="9.28125" style="0" customWidth="1"/>
    <col min="19" max="19" width="8.57421875" style="0" customWidth="1"/>
    <col min="20" max="20" width="9.421875" style="0" customWidth="1"/>
    <col min="21" max="21" width="8.7109375" style="0" customWidth="1"/>
    <col min="22" max="25" width="9.57421875" style="0" customWidth="1"/>
    <col min="26" max="26" width="10.57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284">
        <v>44197</v>
      </c>
      <c r="G3" s="285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284">
        <v>44561</v>
      </c>
      <c r="G5" s="285"/>
    </row>
    <row r="7" ht="13.5" thickBot="1"/>
    <row r="8" spans="1:26" ht="13.5" customHeight="1" thickBot="1">
      <c r="A8" s="23"/>
      <c r="B8" s="24"/>
      <c r="C8" s="25"/>
      <c r="D8" s="255" t="s">
        <v>26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5" t="s">
        <v>29</v>
      </c>
      <c r="T8" s="256"/>
      <c r="U8" s="256"/>
      <c r="V8" s="256"/>
      <c r="W8" s="256"/>
      <c r="X8" s="256"/>
      <c r="Y8" s="256"/>
      <c r="Z8" s="257"/>
    </row>
    <row r="9" spans="1:26" ht="13.5" customHeight="1" thickBot="1">
      <c r="A9" s="26"/>
      <c r="B9" s="22"/>
      <c r="C9" s="27"/>
      <c r="D9" s="256" t="s">
        <v>27</v>
      </c>
      <c r="E9" s="256"/>
      <c r="F9" s="256"/>
      <c r="G9" s="256"/>
      <c r="H9" s="256"/>
      <c r="I9" s="256"/>
      <c r="J9" s="256"/>
      <c r="K9" s="256"/>
      <c r="L9" s="257"/>
      <c r="M9" s="255" t="s">
        <v>28</v>
      </c>
      <c r="N9" s="256"/>
      <c r="O9" s="256"/>
      <c r="P9" s="256"/>
      <c r="Q9" s="256"/>
      <c r="R9" s="256"/>
      <c r="S9" s="255" t="s">
        <v>30</v>
      </c>
      <c r="T9" s="256"/>
      <c r="U9" s="256"/>
      <c r="V9" s="256"/>
      <c r="W9" s="256"/>
      <c r="X9" s="256"/>
      <c r="Y9" s="257"/>
      <c r="Z9" s="3" t="s">
        <v>31</v>
      </c>
    </row>
    <row r="10" spans="1:26" ht="13.5" thickBot="1">
      <c r="A10" s="26"/>
      <c r="B10" s="22"/>
      <c r="C10" s="22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20">
        <v>10</v>
      </c>
    </row>
    <row r="11" spans="1:26" ht="26.25" customHeight="1" thickBot="1">
      <c r="A11" s="260" t="s">
        <v>87</v>
      </c>
      <c r="B11" s="261"/>
      <c r="C11" s="262"/>
      <c r="D11" s="61">
        <v>3</v>
      </c>
      <c r="E11" s="56">
        <v>1</v>
      </c>
      <c r="F11" s="56">
        <v>3</v>
      </c>
      <c r="G11" s="56">
        <v>2</v>
      </c>
      <c r="H11" s="56">
        <v>3</v>
      </c>
      <c r="I11" s="56">
        <v>1</v>
      </c>
      <c r="J11" s="195">
        <v>0</v>
      </c>
      <c r="K11" s="56">
        <v>1</v>
      </c>
      <c r="L11" s="86">
        <v>1</v>
      </c>
      <c r="M11" s="87">
        <v>5</v>
      </c>
      <c r="N11" s="56">
        <v>1</v>
      </c>
      <c r="O11" s="56">
        <v>1</v>
      </c>
      <c r="P11" s="56">
        <v>1</v>
      </c>
      <c r="Q11" s="56">
        <v>2</v>
      </c>
      <c r="R11" s="57">
        <v>4</v>
      </c>
      <c r="S11" s="62">
        <v>2</v>
      </c>
      <c r="T11" s="56">
        <v>2</v>
      </c>
      <c r="U11" s="56">
        <v>3</v>
      </c>
      <c r="V11" s="56">
        <v>3</v>
      </c>
      <c r="W11" s="56">
        <v>6</v>
      </c>
      <c r="X11" s="56">
        <v>5</v>
      </c>
      <c r="Y11" s="56">
        <v>4</v>
      </c>
      <c r="Z11" s="57">
        <v>2</v>
      </c>
    </row>
    <row r="12" spans="1:26" ht="21" customHeight="1">
      <c r="A12" s="263" t="s">
        <v>88</v>
      </c>
      <c r="B12" s="264"/>
      <c r="C12" s="265"/>
      <c r="D12" s="61">
        <v>3</v>
      </c>
      <c r="E12" s="56">
        <v>1</v>
      </c>
      <c r="F12" s="56">
        <v>3</v>
      </c>
      <c r="G12" s="56">
        <v>2</v>
      </c>
      <c r="H12" s="56">
        <v>3</v>
      </c>
      <c r="I12" s="56">
        <v>1</v>
      </c>
      <c r="J12" s="195">
        <v>0</v>
      </c>
      <c r="K12" s="56">
        <v>1</v>
      </c>
      <c r="L12" s="86">
        <v>1</v>
      </c>
      <c r="M12" s="87">
        <v>5</v>
      </c>
      <c r="N12" s="56">
        <v>1</v>
      </c>
      <c r="O12" s="56">
        <v>1</v>
      </c>
      <c r="P12" s="56">
        <v>1</v>
      </c>
      <c r="Q12" s="56">
        <v>2</v>
      </c>
      <c r="R12" s="57">
        <v>4</v>
      </c>
      <c r="S12" s="62">
        <v>2</v>
      </c>
      <c r="T12" s="56">
        <v>2</v>
      </c>
      <c r="U12" s="56">
        <v>3</v>
      </c>
      <c r="V12" s="56">
        <v>3</v>
      </c>
      <c r="W12" s="56">
        <v>6</v>
      </c>
      <c r="X12" s="56">
        <v>5</v>
      </c>
      <c r="Y12" s="56">
        <v>4</v>
      </c>
      <c r="Z12" s="57">
        <v>2</v>
      </c>
    </row>
    <row r="13" spans="1:26" ht="29.25" customHeight="1" thickBot="1">
      <c r="A13" s="266" t="s">
        <v>89</v>
      </c>
      <c r="B13" s="267"/>
      <c r="C13" s="268"/>
      <c r="D13" s="145">
        <v>13386.47</v>
      </c>
      <c r="E13" s="129">
        <v>20247.15</v>
      </c>
      <c r="F13" s="129">
        <v>50418.85</v>
      </c>
      <c r="G13" s="129">
        <v>169317.64</v>
      </c>
      <c r="H13" s="129">
        <v>74022.98</v>
      </c>
      <c r="I13" s="129">
        <v>123067.79</v>
      </c>
      <c r="J13" s="129">
        <v>0</v>
      </c>
      <c r="K13" s="129">
        <v>70436.11</v>
      </c>
      <c r="L13" s="146">
        <v>28875.78</v>
      </c>
      <c r="M13" s="147">
        <v>188800.24</v>
      </c>
      <c r="N13" s="129">
        <v>15034.04</v>
      </c>
      <c r="O13" s="129">
        <v>24577.37</v>
      </c>
      <c r="P13" s="129">
        <v>5425.19</v>
      </c>
      <c r="Q13" s="129">
        <v>48091.06</v>
      </c>
      <c r="R13" s="148">
        <v>149015.25</v>
      </c>
      <c r="S13" s="149">
        <v>74427.37</v>
      </c>
      <c r="T13" s="129">
        <v>117263.48</v>
      </c>
      <c r="U13" s="129">
        <v>96578.79</v>
      </c>
      <c r="V13" s="129">
        <v>49831.13</v>
      </c>
      <c r="W13" s="129">
        <v>679162.38</v>
      </c>
      <c r="X13" s="129">
        <v>208805.29</v>
      </c>
      <c r="Y13" s="150">
        <v>245867.76</v>
      </c>
      <c r="Z13" s="148">
        <v>59055.62</v>
      </c>
    </row>
    <row r="14" ht="12.75">
      <c r="Z14" s="38">
        <f>SUM(D13:Z13)</f>
        <v>2511707.74</v>
      </c>
    </row>
  </sheetData>
  <sheetProtection/>
  <mergeCells count="10">
    <mergeCell ref="F3:G3"/>
    <mergeCell ref="F5:G5"/>
    <mergeCell ref="A13:C13"/>
    <mergeCell ref="D8:R8"/>
    <mergeCell ref="S8:Z8"/>
    <mergeCell ref="M9:R9"/>
    <mergeCell ref="S9:Y9"/>
    <mergeCell ref="D9:L9"/>
    <mergeCell ref="A11:C11"/>
    <mergeCell ref="A12:C1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75" zoomScalePageLayoutView="0" workbookViewId="0" topLeftCell="A1">
      <selection activeCell="R16" sqref="R16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2.8515625" style="0" customWidth="1"/>
    <col min="4" max="5" width="11.28125" style="0" customWidth="1"/>
    <col min="6" max="7" width="11.140625" style="0" customWidth="1"/>
    <col min="8" max="8" width="10.8515625" style="0" customWidth="1"/>
    <col min="9" max="9" width="10.57421875" style="0" customWidth="1"/>
    <col min="10" max="11" width="10.71093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0.8515625" style="0" customWidth="1"/>
    <col min="16" max="16" width="10.7109375" style="0" customWidth="1"/>
    <col min="17" max="17" width="11.140625" style="0" customWidth="1"/>
    <col min="18" max="18" width="12.57421875" style="0" customWidth="1"/>
    <col min="19" max="19" width="11.00390625" style="0" bestFit="1" customWidth="1"/>
    <col min="20" max="20" width="11.28125" style="0" customWidth="1"/>
    <col min="21" max="21" width="11.00390625" style="0" customWidth="1"/>
    <col min="22" max="22" width="11.57421875" style="0" customWidth="1"/>
    <col min="23" max="23" width="10.8515625" style="0" customWidth="1"/>
    <col min="24" max="25" width="11.28125" style="0" customWidth="1"/>
    <col min="26" max="26" width="12.8515625" style="0" customWidth="1"/>
    <col min="27" max="27" width="17.28125" style="0" customWidth="1"/>
  </cols>
  <sheetData>
    <row r="1" ht="12.75">
      <c r="C1" s="1" t="s">
        <v>0</v>
      </c>
    </row>
    <row r="2" ht="13.5" thickBot="1"/>
    <row r="3" spans="3:8" ht="13.5" thickBot="1">
      <c r="C3" s="119" t="s">
        <v>98</v>
      </c>
      <c r="D3" s="113"/>
      <c r="E3" s="111"/>
      <c r="F3" s="112"/>
      <c r="G3" s="112"/>
      <c r="H3" s="22"/>
    </row>
    <row r="4" spans="4:8" ht="12.75">
      <c r="D4" s="15"/>
      <c r="E4" s="15"/>
      <c r="F4" s="22"/>
      <c r="G4" s="22"/>
      <c r="H4" s="22"/>
    </row>
    <row r="5" spans="4:8" ht="12.75">
      <c r="D5" s="14"/>
      <c r="E5" s="15"/>
      <c r="F5" s="288"/>
      <c r="G5" s="288"/>
      <c r="H5" s="22"/>
    </row>
    <row r="7" ht="13.5" thickBot="1"/>
    <row r="8" spans="1:26" ht="13.5" customHeight="1" thickBot="1">
      <c r="A8" s="23"/>
      <c r="B8" s="24"/>
      <c r="C8" s="25"/>
      <c r="D8" s="255" t="s">
        <v>26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5" t="s">
        <v>29</v>
      </c>
      <c r="T8" s="256"/>
      <c r="U8" s="256"/>
      <c r="V8" s="256"/>
      <c r="W8" s="256"/>
      <c r="X8" s="256"/>
      <c r="Y8" s="256"/>
      <c r="Z8" s="257"/>
    </row>
    <row r="9" spans="1:26" ht="13.5" customHeight="1" thickBot="1">
      <c r="A9" s="26"/>
      <c r="B9" s="22"/>
      <c r="C9" s="27"/>
      <c r="D9" s="256" t="s">
        <v>27</v>
      </c>
      <c r="E9" s="256"/>
      <c r="F9" s="256"/>
      <c r="G9" s="256"/>
      <c r="H9" s="256"/>
      <c r="I9" s="256"/>
      <c r="J9" s="256"/>
      <c r="K9" s="256"/>
      <c r="L9" s="257"/>
      <c r="M9" s="255" t="s">
        <v>28</v>
      </c>
      <c r="N9" s="256"/>
      <c r="O9" s="256"/>
      <c r="P9" s="256"/>
      <c r="Q9" s="256"/>
      <c r="R9" s="256"/>
      <c r="S9" s="255" t="s">
        <v>30</v>
      </c>
      <c r="T9" s="256"/>
      <c r="U9" s="256"/>
      <c r="V9" s="256"/>
      <c r="W9" s="256"/>
      <c r="X9" s="256"/>
      <c r="Y9" s="257"/>
      <c r="Z9" s="3" t="s">
        <v>31</v>
      </c>
    </row>
    <row r="10" spans="1:26" ht="13.5" thickBot="1">
      <c r="A10" s="26"/>
      <c r="B10" s="22"/>
      <c r="C10" s="22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20">
        <v>10</v>
      </c>
    </row>
    <row r="11" spans="1:27" ht="26.25" customHeight="1">
      <c r="A11" s="260" t="s">
        <v>91</v>
      </c>
      <c r="B11" s="261"/>
      <c r="C11" s="286"/>
      <c r="D11" s="130">
        <f>'[2]Мира1'!$N$9</f>
        <v>165821.91999999998</v>
      </c>
      <c r="E11" s="128">
        <f>'[2]2'!$N$9</f>
        <v>175012.63</v>
      </c>
      <c r="F11" s="128">
        <f>'[2]3'!$N$9</f>
        <v>171698.34000000003</v>
      </c>
      <c r="G11" s="128">
        <f>'[2]4'!$N$9</f>
        <v>172004.29</v>
      </c>
      <c r="H11" s="128">
        <f>'[2]5'!$N$9</f>
        <v>205202.04000000004</v>
      </c>
      <c r="I11" s="128">
        <f>'[2]6'!$N$9</f>
        <v>164331.38</v>
      </c>
      <c r="J11" s="128">
        <f>'[2]7'!$N$9</f>
        <v>166410.68999999997</v>
      </c>
      <c r="K11" s="128">
        <f>'[2]8'!$N$9</f>
        <v>161365.07</v>
      </c>
      <c r="L11" s="128">
        <f>'[2]9'!$N$9</f>
        <v>177630.94999999998</v>
      </c>
      <c r="M11" s="128">
        <f>'[2]2.'!$N$9</f>
        <v>93007.42</v>
      </c>
      <c r="N11" s="128">
        <f>'[2]Строит.5'!$N$9</f>
        <v>215443.08000000002</v>
      </c>
      <c r="O11" s="128">
        <f>'[2]7.'!$N$9</f>
        <v>97832.23</v>
      </c>
      <c r="P11" s="128">
        <f>'[2]8а'!$N$9</f>
        <v>49384.729999999996</v>
      </c>
      <c r="Q11" s="128">
        <f>'[2]9.'!$N$9</f>
        <v>83104.16999999998</v>
      </c>
      <c r="R11" s="128">
        <f>'[2]10.'!$N$9</f>
        <v>83775.17</v>
      </c>
      <c r="S11" s="128">
        <f>'[3]2'!$N$9</f>
        <v>72460.44</v>
      </c>
      <c r="T11" s="128">
        <f>'[3]3'!$N$9</f>
        <v>275833.81</v>
      </c>
      <c r="U11" s="128">
        <f>'[3]4'!$N$9</f>
        <v>270485.54</v>
      </c>
      <c r="V11" s="128">
        <f>'[3]5'!$N$9</f>
        <v>274839.16000000003</v>
      </c>
      <c r="W11" s="128">
        <f>'[3]6'!$N$9</f>
        <v>793083.9999999999</v>
      </c>
      <c r="X11" s="128">
        <f>'[3]7'!$N$9</f>
        <v>421689.42000000004</v>
      </c>
      <c r="Y11" s="128">
        <f>'[3]8'!$N$9</f>
        <v>529060.0599999999</v>
      </c>
      <c r="Z11" s="57">
        <f>'[3]Мира 10'!$N$9</f>
        <v>409793.67000000004</v>
      </c>
      <c r="AA11" s="120">
        <f>SUM(D11:Z11)</f>
        <v>5229270.21</v>
      </c>
    </row>
    <row r="12" spans="1:27" ht="21" customHeight="1" thickBot="1">
      <c r="A12" s="266" t="s">
        <v>92</v>
      </c>
      <c r="B12" s="267"/>
      <c r="C12" s="287"/>
      <c r="D12" s="88">
        <f>'[2]Мира1'!$N$12</f>
        <v>315427.57</v>
      </c>
      <c r="E12" s="129">
        <f>'[2]2'!$N$12</f>
        <v>319401.53</v>
      </c>
      <c r="F12" s="59">
        <f>'[2]3'!$N$12</f>
        <v>341434.11999999994</v>
      </c>
      <c r="G12" s="59">
        <f>'[2]4'!$N$12</f>
        <v>380044.44</v>
      </c>
      <c r="H12" s="129">
        <f>'[2]5'!$N$12</f>
        <v>286361.81</v>
      </c>
      <c r="I12" s="129">
        <f>'[2]6'!$N$12</f>
        <v>295017.35000000003</v>
      </c>
      <c r="J12" s="129">
        <f>'[2]7'!$N$12</f>
        <v>349911.02</v>
      </c>
      <c r="K12" s="129">
        <f>'[2]8'!$N$12</f>
        <v>314517.01</v>
      </c>
      <c r="L12" s="129">
        <f>'[2]9'!$N$12</f>
        <v>287585.26</v>
      </c>
      <c r="M12" s="59">
        <f>'[2]2.'!$N$12</f>
        <v>149772.39999999997</v>
      </c>
      <c r="N12" s="129">
        <f>'[2]Строит.5'!$N$12</f>
        <v>399538.81000000006</v>
      </c>
      <c r="O12" s="129">
        <f>'[2]7.'!$N$12</f>
        <v>158231.50000000003</v>
      </c>
      <c r="P12" s="129">
        <f>'[2]8а'!$N$12</f>
        <v>100869.69000000002</v>
      </c>
      <c r="Q12" s="129">
        <f>'[2]9.'!$N$12</f>
        <v>223804.07</v>
      </c>
      <c r="R12" s="129">
        <f>'[2]10.'!$N$12</f>
        <v>129364.57</v>
      </c>
      <c r="S12" s="129">
        <f>'[3]2'!$N$12</f>
        <v>124102.41999999998</v>
      </c>
      <c r="T12" s="129">
        <f>'[3]3'!$N$12</f>
        <v>285535.29</v>
      </c>
      <c r="U12" s="129">
        <f>'[3]4'!$N$12</f>
        <v>306578.58999999997</v>
      </c>
      <c r="V12" s="59">
        <f>'[3]5'!$N$12</f>
        <v>342064.14</v>
      </c>
      <c r="W12" s="129">
        <f>'[3]6'!$N$12</f>
        <v>522240.94000000006</v>
      </c>
      <c r="X12" s="129">
        <f>'[3]7'!$N$12</f>
        <v>567824.1349999999</v>
      </c>
      <c r="Y12" s="59">
        <f>'[3]8'!$N$12</f>
        <v>545205.4400000001</v>
      </c>
      <c r="Z12" s="60">
        <f>'[3]Мира 10'!$N$12</f>
        <v>626106.4600000001</v>
      </c>
      <c r="AA12" s="120">
        <f>SUM(D12:Z12)</f>
        <v>7370938.564999999</v>
      </c>
    </row>
    <row r="13" spans="18:27" ht="12.75">
      <c r="R13" s="38">
        <f>SUM(D11:R11)</f>
        <v>2182024.11</v>
      </c>
      <c r="AA13" s="125"/>
    </row>
    <row r="14" spans="18:27" ht="12.75">
      <c r="R14" s="38">
        <f>SUM(D12:R12)</f>
        <v>4051281.149999999</v>
      </c>
      <c r="Z14" s="38">
        <f>SUM(S11:Z11)</f>
        <v>3047246.1</v>
      </c>
      <c r="AA14" s="38"/>
    </row>
    <row r="15" spans="20:27" ht="12.75">
      <c r="T15" s="38"/>
      <c r="Z15">
        <f>SUM(S12:Z12)</f>
        <v>3319657.4149999996</v>
      </c>
      <c r="AA15" s="38"/>
    </row>
    <row r="16" spans="18:20" ht="12.75">
      <c r="R16" s="38">
        <f>R13+Z14</f>
        <v>5229270.21</v>
      </c>
      <c r="T16" s="38"/>
    </row>
    <row r="17" spans="18:26" ht="12.75">
      <c r="R17">
        <f>R14+Z15</f>
        <v>7370938.564999999</v>
      </c>
      <c r="Z17" s="38"/>
    </row>
    <row r="18" spans="18:26" ht="12.75">
      <c r="R18" s="38">
        <f>R16-R17</f>
        <v>-2141668.3549999986</v>
      </c>
      <c r="Z18" s="38"/>
    </row>
    <row r="47" ht="12.75">
      <c r="M47" s="1" t="s">
        <v>97</v>
      </c>
    </row>
  </sheetData>
  <sheetProtection/>
  <mergeCells count="8">
    <mergeCell ref="A11:C11"/>
    <mergeCell ref="A12:C12"/>
    <mergeCell ref="F5:G5"/>
    <mergeCell ref="D8:R8"/>
    <mergeCell ref="S8:Z8"/>
    <mergeCell ref="D9:L9"/>
    <mergeCell ref="M9:R9"/>
    <mergeCell ref="S9:Y9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0"/>
  <sheetViews>
    <sheetView zoomScaleSheetLayoutView="75" zoomScalePageLayoutView="0" workbookViewId="0" topLeftCell="A1">
      <selection activeCell="D33" sqref="D33"/>
    </sheetView>
  </sheetViews>
  <sheetFormatPr defaultColWidth="9.140625" defaultRowHeight="12.75"/>
  <cols>
    <col min="1" max="1" width="7.28125" style="0" customWidth="1"/>
    <col min="2" max="2" width="30.140625" style="0" customWidth="1"/>
    <col min="3" max="3" width="17.8515625" style="0" customWidth="1"/>
    <col min="4" max="4" width="14.28125" style="0" customWidth="1"/>
    <col min="5" max="5" width="13.7109375" style="0" customWidth="1"/>
    <col min="6" max="6" width="11.421875" style="0" customWidth="1"/>
    <col min="7" max="7" width="14.421875" style="0" customWidth="1"/>
    <col min="8" max="8" width="12.00390625" style="0" customWidth="1"/>
    <col min="10" max="10" width="18.7109375" style="0" customWidth="1"/>
    <col min="11" max="11" width="13.28125" style="0" customWidth="1"/>
    <col min="12" max="12" width="13.140625" style="0" customWidth="1"/>
    <col min="13" max="14" width="11.8515625" style="0" customWidth="1"/>
  </cols>
  <sheetData>
    <row r="2" spans="1:2" ht="15.75">
      <c r="A2" s="33" t="s">
        <v>99</v>
      </c>
      <c r="B2" s="33"/>
    </row>
    <row r="3" spans="1:7" ht="15.75">
      <c r="A3" s="34"/>
      <c r="C3" s="35"/>
      <c r="D3" s="35"/>
      <c r="E3" s="35"/>
      <c r="F3" s="35"/>
      <c r="G3" s="35"/>
    </row>
    <row r="4" spans="1:8" ht="16.5" thickBot="1">
      <c r="A4" s="34"/>
      <c r="C4" s="36"/>
      <c r="D4" s="37"/>
      <c r="E4" s="37"/>
      <c r="F4" s="37"/>
      <c r="G4" s="37"/>
      <c r="H4" s="38"/>
    </row>
    <row r="5" spans="1:14" ht="15" thickBot="1">
      <c r="A5" s="291" t="s">
        <v>42</v>
      </c>
      <c r="B5" s="293" t="s">
        <v>43</v>
      </c>
      <c r="C5" s="295" t="s">
        <v>100</v>
      </c>
      <c r="D5" s="297" t="s">
        <v>44</v>
      </c>
      <c r="E5" s="298"/>
      <c r="F5" s="298"/>
      <c r="G5" s="303"/>
      <c r="J5" s="289" t="s">
        <v>100</v>
      </c>
      <c r="K5" s="297" t="s">
        <v>44</v>
      </c>
      <c r="L5" s="298"/>
      <c r="M5" s="298"/>
      <c r="N5" s="299"/>
    </row>
    <row r="6" spans="1:14" ht="54.75" customHeight="1" thickBot="1">
      <c r="A6" s="292"/>
      <c r="B6" s="294"/>
      <c r="C6" s="296"/>
      <c r="D6" s="39" t="s">
        <v>45</v>
      </c>
      <c r="E6" s="40" t="s">
        <v>46</v>
      </c>
      <c r="F6" s="140" t="s">
        <v>47</v>
      </c>
      <c r="G6" s="194" t="s">
        <v>94</v>
      </c>
      <c r="J6" s="290"/>
      <c r="K6" s="53" t="s">
        <v>45</v>
      </c>
      <c r="L6" s="54" t="s">
        <v>46</v>
      </c>
      <c r="M6" s="55" t="s">
        <v>47</v>
      </c>
      <c r="N6" s="55" t="s">
        <v>94</v>
      </c>
    </row>
    <row r="7" spans="1:14" ht="16.5" thickBot="1">
      <c r="A7" s="41">
        <v>1</v>
      </c>
      <c r="B7" s="42">
        <v>2</v>
      </c>
      <c r="C7" s="42">
        <v>3</v>
      </c>
      <c r="D7" s="43">
        <v>4</v>
      </c>
      <c r="E7" s="44">
        <v>5</v>
      </c>
      <c r="F7" s="43">
        <v>6</v>
      </c>
      <c r="G7" s="144">
        <v>7</v>
      </c>
      <c r="J7" s="300" t="s">
        <v>93</v>
      </c>
      <c r="K7" s="301"/>
      <c r="L7" s="301"/>
      <c r="M7" s="301"/>
      <c r="N7" s="302"/>
    </row>
    <row r="8" spans="1:15" ht="16.5" customHeight="1">
      <c r="A8" s="45">
        <v>1</v>
      </c>
      <c r="B8" s="46" t="s">
        <v>48</v>
      </c>
      <c r="C8" s="122">
        <f>'[2]Мира1'!$N$7</f>
        <v>177939.77999999997</v>
      </c>
      <c r="D8" s="73">
        <f>C8*(K8/J8)</f>
        <v>43543.48944593494</v>
      </c>
      <c r="E8" s="47">
        <f>C8*(L8/J8)</f>
        <v>34928.35243878097</v>
      </c>
      <c r="F8" s="141">
        <f aca="true" t="shared" si="0" ref="F8:F20">C8*(M8/J8)</f>
        <v>99467.93811528405</v>
      </c>
      <c r="G8" s="143"/>
      <c r="H8" s="72">
        <f>SUM(D8:F8)</f>
        <v>177939.77999999997</v>
      </c>
      <c r="I8" s="192">
        <v>1</v>
      </c>
      <c r="J8" s="114">
        <f>'[4]Тариф'!$D$22</f>
        <v>16.550419648139556</v>
      </c>
      <c r="K8" s="66">
        <f>'[4]Тариф'!$D$23</f>
        <v>4.050038857385117</v>
      </c>
      <c r="L8" s="67">
        <f>'[4]Тариф'!$D$24+'[4]Тариф'!$D$74</f>
        <v>3.248733310111678</v>
      </c>
      <c r="M8" s="114">
        <f>'[4]Тариф'!$D$82</f>
        <v>9.25164748064276</v>
      </c>
      <c r="N8" s="66"/>
      <c r="O8" s="35">
        <f>SUM(K8:M8)</f>
        <v>16.550419648139556</v>
      </c>
    </row>
    <row r="9" spans="1:15" ht="15.75">
      <c r="A9" s="48">
        <v>2</v>
      </c>
      <c r="B9" s="49" t="s">
        <v>49</v>
      </c>
      <c r="C9" s="123">
        <f>'[2]2'!$N$7</f>
        <v>178039.02000000002</v>
      </c>
      <c r="D9" s="74">
        <f aca="true" t="shared" si="1" ref="D9:D29">C9*(K9/J9)</f>
        <v>43568.8791015569</v>
      </c>
      <c r="E9" s="50">
        <f aca="true" t="shared" si="2" ref="E9:E30">C9*(L9/J9)</f>
        <v>45695.22568134273</v>
      </c>
      <c r="F9" s="142">
        <f>C9-D9-E9</f>
        <v>88774.91521710038</v>
      </c>
      <c r="G9" s="50"/>
      <c r="H9" s="191">
        <f aca="true" t="shared" si="3" ref="H9:H22">SUM(D9:F9)</f>
        <v>178039.02000000002</v>
      </c>
      <c r="I9" s="192">
        <v>2</v>
      </c>
      <c r="J9" s="115">
        <f>'[5]Тариф'!$D$22</f>
        <v>16.55</v>
      </c>
      <c r="K9" s="68">
        <f>'[5]Тариф'!$D$23</f>
        <v>4.050038857385121</v>
      </c>
      <c r="L9" s="69">
        <f>'[5]Тариф'!$D$24+'[5]Тариф'!$D$75</f>
        <v>4.247697976691976</v>
      </c>
      <c r="M9" s="115">
        <f>'[5]Тариф'!$D$83</f>
        <v>8.258319342674277</v>
      </c>
      <c r="N9" s="68"/>
      <c r="O9" s="190">
        <f aca="true" t="shared" si="4" ref="O9:O22">SUM(K9:M9)</f>
        <v>16.556056176751373</v>
      </c>
    </row>
    <row r="10" spans="1:15" ht="15.75">
      <c r="A10" s="48">
        <v>3</v>
      </c>
      <c r="B10" s="49" t="s">
        <v>50</v>
      </c>
      <c r="C10" s="123">
        <f>'[2]3'!$N$7</f>
        <v>176410.02</v>
      </c>
      <c r="D10" s="74">
        <f>C10*(K10/J10)</f>
        <v>43158.66560673003</v>
      </c>
      <c r="E10" s="50">
        <f>C10*(L10/J10)</f>
        <v>60781.07451036478</v>
      </c>
      <c r="F10" s="142">
        <f t="shared" si="0"/>
        <v>72470.27988290518</v>
      </c>
      <c r="G10" s="50"/>
      <c r="H10" s="72">
        <f>SUM(D10:F10)</f>
        <v>176410.01999999996</v>
      </c>
      <c r="I10" s="192">
        <v>3</v>
      </c>
      <c r="J10" s="115">
        <f>'[6]Тариф'!$D$22</f>
        <v>16.554437580217375</v>
      </c>
      <c r="K10" s="68">
        <f>'[6]Тариф'!$D$23</f>
        <v>4.050038857385124</v>
      </c>
      <c r="L10" s="69">
        <f>'[6]Тариф'!$D$24+'[6]Тариф'!$D$74</f>
        <v>5.703737826458923</v>
      </c>
      <c r="M10" s="115">
        <f>'[6]Тариф'!$D$82</f>
        <v>6.800660896373328</v>
      </c>
      <c r="N10" s="68"/>
      <c r="O10" s="35">
        <f t="shared" si="4"/>
        <v>16.554437580217375</v>
      </c>
    </row>
    <row r="11" spans="1:15" ht="15.75">
      <c r="A11" s="48">
        <v>4</v>
      </c>
      <c r="B11" s="49" t="s">
        <v>51</v>
      </c>
      <c r="C11" s="123">
        <f>'[2]4'!$N$7</f>
        <v>171940.13999999998</v>
      </c>
      <c r="D11" s="74">
        <f t="shared" si="1"/>
        <v>42063.795998637885</v>
      </c>
      <c r="E11" s="50">
        <f t="shared" si="2"/>
        <v>64904.349358333995</v>
      </c>
      <c r="F11" s="142">
        <f t="shared" si="0"/>
        <v>64971.99464302808</v>
      </c>
      <c r="G11" s="50"/>
      <c r="H11" s="72">
        <f t="shared" si="3"/>
        <v>171940.13999999996</v>
      </c>
      <c r="I11" s="192">
        <v>4</v>
      </c>
      <c r="J11" s="115">
        <f>'[7]Тариф'!$D$22</f>
        <v>16.55495495857736</v>
      </c>
      <c r="K11" s="68">
        <f>'[7]Тариф'!$D$23</f>
        <v>4.050038857385116</v>
      </c>
      <c r="L11" s="69">
        <f>'[7]Тариф'!$D$24+'[7]Тариф'!$D$74</f>
        <v>6.249201496770845</v>
      </c>
      <c r="M11" s="115">
        <f>'[7]Тариф'!$D$82</f>
        <v>6.255714604421396</v>
      </c>
      <c r="N11" s="68"/>
      <c r="O11" s="35">
        <f t="shared" si="4"/>
        <v>16.554954958577355</v>
      </c>
    </row>
    <row r="12" spans="1:15" ht="15.75">
      <c r="A12" s="48">
        <v>5</v>
      </c>
      <c r="B12" s="49" t="s">
        <v>52</v>
      </c>
      <c r="C12" s="123">
        <f>'[2]5'!$N$7</f>
        <v>169933.79999999996</v>
      </c>
      <c r="D12" s="74">
        <f t="shared" si="1"/>
        <v>41575.75064881008</v>
      </c>
      <c r="E12" s="50">
        <f t="shared" si="2"/>
        <v>73130.05514099066</v>
      </c>
      <c r="F12" s="142">
        <f t="shared" si="0"/>
        <v>55227.99421019922</v>
      </c>
      <c r="G12" s="50"/>
      <c r="H12" s="72">
        <f t="shared" si="3"/>
        <v>169933.79999999996</v>
      </c>
      <c r="I12" s="192">
        <v>5</v>
      </c>
      <c r="J12" s="116">
        <f>'[8]Тариф'!$D$22</f>
        <v>16.553844066380297</v>
      </c>
      <c r="K12" s="68">
        <f>'[8]Тариф'!$D$23</f>
        <v>4.050038857385121</v>
      </c>
      <c r="L12" s="69">
        <f>'[8]Тариф'!$D$24+'[8]Тариф'!$D$75</f>
        <v>7.123853696967599</v>
      </c>
      <c r="M12" s="115">
        <f>'[8]Тариф'!$D$83</f>
        <v>5.379951512027578</v>
      </c>
      <c r="N12" s="68"/>
      <c r="O12" s="35">
        <f t="shared" si="4"/>
        <v>16.553844066380297</v>
      </c>
    </row>
    <row r="13" spans="1:15" ht="15.75">
      <c r="A13" s="48">
        <v>6</v>
      </c>
      <c r="B13" s="49" t="s">
        <v>53</v>
      </c>
      <c r="C13" s="123">
        <f>'[2]6'!$N$7</f>
        <v>172794.48000000007</v>
      </c>
      <c r="D13" s="74">
        <f t="shared" si="1"/>
        <v>42290.01938383059</v>
      </c>
      <c r="E13" s="50">
        <f t="shared" si="2"/>
        <v>112931.42743256231</v>
      </c>
      <c r="F13" s="142">
        <f t="shared" si="0"/>
        <v>17573.03318360714</v>
      </c>
      <c r="G13" s="50"/>
      <c r="H13" s="72">
        <f t="shared" si="3"/>
        <v>172794.48000000004</v>
      </c>
      <c r="I13" s="192">
        <v>6</v>
      </c>
      <c r="J13" s="115">
        <f>'[9]Тариф'!$D$22</f>
        <v>16.548215596449484</v>
      </c>
      <c r="K13" s="68">
        <f>'[9]Тариф'!$D$23</f>
        <v>4.050038857385121</v>
      </c>
      <c r="L13" s="69">
        <f>'[9]Тариф'!$D$24+'[9]Тариф'!$D$75</f>
        <v>10.815239056067243</v>
      </c>
      <c r="M13" s="115">
        <f>'[9]Тариф'!$D$83</f>
        <v>1.682937682997118</v>
      </c>
      <c r="N13" s="68"/>
      <c r="O13" s="35">
        <f t="shared" si="4"/>
        <v>16.54821559644948</v>
      </c>
    </row>
    <row r="14" spans="1:15" ht="15.75">
      <c r="A14" s="48">
        <v>7</v>
      </c>
      <c r="B14" s="49" t="s">
        <v>54</v>
      </c>
      <c r="C14" s="123">
        <f>'[2]7'!$N$7</f>
        <v>171364.02000000005</v>
      </c>
      <c r="D14" s="74">
        <f t="shared" si="1"/>
        <v>41923.58294166753</v>
      </c>
      <c r="E14" s="50">
        <f t="shared" si="2"/>
        <v>56643.73855123029</v>
      </c>
      <c r="F14" s="142">
        <f t="shared" si="0"/>
        <v>72796.69850710218</v>
      </c>
      <c r="G14" s="50"/>
      <c r="H14" s="72">
        <f t="shared" si="3"/>
        <v>171364.02000000002</v>
      </c>
      <c r="I14" s="192">
        <v>7</v>
      </c>
      <c r="J14" s="115">
        <f>'[10]Тариф'!$D$22</f>
        <v>16.554666635325418</v>
      </c>
      <c r="K14" s="68">
        <f>'[10]Тариф'!$D$23</f>
        <v>4.050038857385122</v>
      </c>
      <c r="L14" s="69">
        <f>'[10]Тариф'!$D$24+'[10]Тариф'!$D$75</f>
        <v>5.472083397052357</v>
      </c>
      <c r="M14" s="115">
        <f>'[10]Тариф'!$D$83</f>
        <v>7.032544380887936</v>
      </c>
      <c r="N14" s="68"/>
      <c r="O14" s="35">
        <f t="shared" si="4"/>
        <v>16.554666635325415</v>
      </c>
    </row>
    <row r="15" spans="1:15" ht="15.75">
      <c r="A15" s="48">
        <v>8</v>
      </c>
      <c r="B15" s="49" t="s">
        <v>55</v>
      </c>
      <c r="C15" s="123">
        <f>'[2]8'!$N$7</f>
        <v>169198.86000000002</v>
      </c>
      <c r="D15" s="74">
        <f t="shared" si="1"/>
        <v>41393.95814679232</v>
      </c>
      <c r="E15" s="50">
        <f t="shared" si="2"/>
        <v>63905.73704905557</v>
      </c>
      <c r="F15" s="142">
        <f t="shared" si="0"/>
        <v>63899.164804152126</v>
      </c>
      <c r="G15" s="50"/>
      <c r="H15" s="72">
        <f t="shared" si="3"/>
        <v>169198.86000000002</v>
      </c>
      <c r="I15" s="192">
        <v>8</v>
      </c>
      <c r="J15" s="115">
        <f>'[11]Тариф'!$D$22</f>
        <v>16.554637157315852</v>
      </c>
      <c r="K15" s="68">
        <f>'[11]Тариф'!$D$23</f>
        <v>4.050038857385123</v>
      </c>
      <c r="L15" s="69">
        <f>'[11]Тариф'!$D$24+'[11]Тариф'!$D$75</f>
        <v>6.252620668472303</v>
      </c>
      <c r="M15" s="115">
        <f>'[11]Тариф'!$D$83</f>
        <v>6.251977631458427</v>
      </c>
      <c r="N15" s="68"/>
      <c r="O15" s="35">
        <f t="shared" si="4"/>
        <v>16.554637157315852</v>
      </c>
    </row>
    <row r="16" spans="1:15" ht="15.75">
      <c r="A16" s="48">
        <v>9</v>
      </c>
      <c r="B16" s="49" t="s">
        <v>56</v>
      </c>
      <c r="C16" s="123">
        <f>'[2]9'!$N$7</f>
        <v>170556.66000000006</v>
      </c>
      <c r="D16" s="74">
        <f t="shared" si="1"/>
        <v>41744.26121329205</v>
      </c>
      <c r="E16" s="50">
        <f t="shared" si="2"/>
        <v>83766.89568771826</v>
      </c>
      <c r="F16" s="142">
        <f t="shared" si="0"/>
        <v>45045.50309898975</v>
      </c>
      <c r="G16" s="50"/>
      <c r="H16" s="72">
        <f t="shared" si="3"/>
        <v>170556.66000000006</v>
      </c>
      <c r="I16" s="192">
        <v>9</v>
      </c>
      <c r="J16" s="115">
        <f>'[12]Тариф'!$D$22</f>
        <v>16.54745060300346</v>
      </c>
      <c r="K16" s="68">
        <f>'[12]Тариф'!$D$23</f>
        <v>4.0500388573851245</v>
      </c>
      <c r="L16" s="69">
        <f>'[12]Тариф'!$D$24+'[12]Тариф'!$D$75</f>
        <v>8.12708555948188</v>
      </c>
      <c r="M16" s="115">
        <f>'[12]Тариф'!$D$83</f>
        <v>4.370326186136454</v>
      </c>
      <c r="N16" s="68"/>
      <c r="O16" s="35">
        <f t="shared" si="4"/>
        <v>16.547450603003462</v>
      </c>
    </row>
    <row r="17" spans="1:15" ht="15.75">
      <c r="A17" s="48">
        <v>10</v>
      </c>
      <c r="B17" s="49" t="s">
        <v>57</v>
      </c>
      <c r="C17" s="123">
        <f>'[2]2.'!$N$7</f>
        <v>75054</v>
      </c>
      <c r="D17" s="74">
        <f t="shared" si="1"/>
        <v>18366.86503940679</v>
      </c>
      <c r="E17" s="50">
        <f t="shared" si="2"/>
        <v>26183.87057263408</v>
      </c>
      <c r="F17" s="142">
        <f>C17-D17-E17</f>
        <v>30503.264387959123</v>
      </c>
      <c r="G17" s="50"/>
      <c r="H17" s="191">
        <f t="shared" si="3"/>
        <v>75054</v>
      </c>
      <c r="I17" s="192">
        <v>2</v>
      </c>
      <c r="J17" s="115">
        <f>'[13]Тариф'!$D$22</f>
        <v>16.55</v>
      </c>
      <c r="K17" s="68">
        <f>'[13]Тариф'!$D$23</f>
        <v>4.050038857385115</v>
      </c>
      <c r="L17" s="69">
        <f>'[13]Тариф'!$D$24+'[13]Тариф'!$D$73</f>
        <v>5.773750339450183</v>
      </c>
      <c r="M17" s="115">
        <f>'[13]Тариф'!$D$81</f>
        <v>6.731916394048478</v>
      </c>
      <c r="N17" s="68"/>
      <c r="O17" s="190">
        <f t="shared" si="4"/>
        <v>16.555705590883775</v>
      </c>
    </row>
    <row r="18" spans="1:15" ht="15.75">
      <c r="A18" s="48">
        <v>11</v>
      </c>
      <c r="B18" s="49" t="s">
        <v>58</v>
      </c>
      <c r="C18" s="123">
        <f>'[2]Строит.5'!$N$7</f>
        <v>237279.48000000007</v>
      </c>
      <c r="D18" s="74">
        <f t="shared" si="1"/>
        <v>58065.92834200215</v>
      </c>
      <c r="E18" s="50">
        <f t="shared" si="2"/>
        <v>131177.66455130308</v>
      </c>
      <c r="F18" s="142">
        <f>C18-D18-E18</f>
        <v>48035.887106694834</v>
      </c>
      <c r="G18" s="50"/>
      <c r="H18" s="191">
        <f t="shared" si="3"/>
        <v>237279.48000000007</v>
      </c>
      <c r="I18" s="192">
        <v>5</v>
      </c>
      <c r="J18" s="115">
        <f>'[14]Тариф'!$D$22</f>
        <v>16.55</v>
      </c>
      <c r="K18" s="68">
        <f>'[14]Тариф'!$D$23</f>
        <v>4.05003885738512</v>
      </c>
      <c r="L18" s="69">
        <f>'[14]Тариф'!$D$24+'[14]Тариф'!$D$74</f>
        <v>9.149507358681271</v>
      </c>
      <c r="M18" s="115">
        <f>'[14]Тариф'!$D$82</f>
        <v>3.3565446151487075</v>
      </c>
      <c r="N18" s="68"/>
      <c r="O18" s="190">
        <f t="shared" si="4"/>
        <v>16.556090831215098</v>
      </c>
    </row>
    <row r="19" spans="1:15" ht="15.75">
      <c r="A19" s="48">
        <v>12</v>
      </c>
      <c r="B19" s="49" t="s">
        <v>59</v>
      </c>
      <c r="C19" s="123">
        <f>'[2]7.'!$N$7</f>
        <v>92575.56</v>
      </c>
      <c r="D19" s="74">
        <f t="shared" si="1"/>
        <v>22655.390695457565</v>
      </c>
      <c r="E19" s="50">
        <f t="shared" si="2"/>
        <v>25763.434163479364</v>
      </c>
      <c r="F19" s="142">
        <f t="shared" si="0"/>
        <v>44156.73514106307</v>
      </c>
      <c r="G19" s="50"/>
      <c r="H19" s="72">
        <f t="shared" si="3"/>
        <v>92575.56</v>
      </c>
      <c r="I19" s="192">
        <v>7</v>
      </c>
      <c r="J19" s="115">
        <f>'[15]Тариф'!$D$22</f>
        <v>16.54946587698274</v>
      </c>
      <c r="K19" s="68">
        <f>'[15]Тариф'!$D$23</f>
        <v>4.050038857385116</v>
      </c>
      <c r="L19" s="69">
        <f>'[15]Тариф'!$D$24+'[15]Тариф'!$D$74</f>
        <v>4.605654824690157</v>
      </c>
      <c r="M19" s="115">
        <f>'[15]Тариф'!$D$82</f>
        <v>7.893772194907468</v>
      </c>
      <c r="N19" s="68"/>
      <c r="O19" s="35">
        <f t="shared" si="4"/>
        <v>16.549465876982744</v>
      </c>
    </row>
    <row r="20" spans="1:15" ht="15.75">
      <c r="A20" s="48">
        <v>13</v>
      </c>
      <c r="B20" s="49" t="s">
        <v>60</v>
      </c>
      <c r="C20" s="123">
        <f>'[2]8а'!$N$7</f>
        <v>58286.82000000001</v>
      </c>
      <c r="D20" s="74">
        <f t="shared" si="1"/>
        <v>14261.525372804255</v>
      </c>
      <c r="E20" s="50">
        <f t="shared" si="2"/>
        <v>25812.06153734827</v>
      </c>
      <c r="F20" s="142">
        <f t="shared" si="0"/>
        <v>18213.23308984748</v>
      </c>
      <c r="G20" s="50"/>
      <c r="H20" s="72">
        <f t="shared" si="3"/>
        <v>58286.82000000001</v>
      </c>
      <c r="I20" s="193" t="s">
        <v>15</v>
      </c>
      <c r="J20" s="115">
        <f>'[16]Тариф'!$D$22</f>
        <v>16.552499098278076</v>
      </c>
      <c r="K20" s="68">
        <f>'[16]Тариф'!$D$23</f>
        <v>4.050038857385123</v>
      </c>
      <c r="L20" s="69">
        <f>'[16]Тариф'!$D$24+'[16]Тариф'!$D$75</f>
        <v>7.330201327189498</v>
      </c>
      <c r="M20" s="115">
        <f>'[16]Тариф'!$D$83</f>
        <v>5.1722589137034545</v>
      </c>
      <c r="N20" s="68"/>
      <c r="O20" s="35">
        <f t="shared" si="4"/>
        <v>16.552499098278076</v>
      </c>
    </row>
    <row r="21" spans="1:15" ht="15.75">
      <c r="A21" s="48">
        <v>14</v>
      </c>
      <c r="B21" s="49" t="s">
        <v>61</v>
      </c>
      <c r="C21" s="123">
        <f>'[2]9.'!$N$7</f>
        <v>96647.87999999998</v>
      </c>
      <c r="D21" s="74">
        <f t="shared" si="1"/>
        <v>23651.218699933153</v>
      </c>
      <c r="E21" s="50">
        <f t="shared" si="2"/>
        <v>45112.76839781655</v>
      </c>
      <c r="F21" s="142">
        <f>C21-D21-E21</f>
        <v>27883.892902250278</v>
      </c>
      <c r="G21" s="50"/>
      <c r="H21" s="191">
        <f t="shared" si="3"/>
        <v>96647.87999999998</v>
      </c>
      <c r="I21" s="192">
        <v>9</v>
      </c>
      <c r="J21" s="115">
        <f>'[17]Тариф'!$D$22</f>
        <v>16.55</v>
      </c>
      <c r="K21" s="68">
        <f>'[17]Тариф'!$D$23</f>
        <v>4.050038857385116</v>
      </c>
      <c r="L21" s="69">
        <f>'[17]Тариф'!$D$24+'[17]Тариф'!$D$75</f>
        <v>7.725118409052161</v>
      </c>
      <c r="M21" s="115">
        <f>'[17]Тариф'!$D$83</f>
        <v>4.781202302158273</v>
      </c>
      <c r="N21" s="68"/>
      <c r="O21" s="190">
        <f t="shared" si="4"/>
        <v>16.55635956859555</v>
      </c>
    </row>
    <row r="22" spans="1:15" ht="15.75">
      <c r="A22" s="48">
        <v>15</v>
      </c>
      <c r="B22" s="49" t="s">
        <v>62</v>
      </c>
      <c r="C22" s="123">
        <f>'[2]10.'!$N$7</f>
        <v>75788.76</v>
      </c>
      <c r="D22" s="74">
        <f t="shared" si="1"/>
        <v>18546.672081754405</v>
      </c>
      <c r="E22" s="50">
        <f t="shared" si="2"/>
        <v>29733.352897515346</v>
      </c>
      <c r="F22" s="142">
        <f>C22-D22-E22</f>
        <v>27508.735020730244</v>
      </c>
      <c r="G22" s="50"/>
      <c r="H22" s="191">
        <f t="shared" si="3"/>
        <v>75788.76</v>
      </c>
      <c r="I22" s="192">
        <v>10</v>
      </c>
      <c r="J22" s="115">
        <f>'[18]Тариф'!$D$22</f>
        <v>16.55</v>
      </c>
      <c r="K22" s="68">
        <f>'[18]Тариф'!$D$23</f>
        <v>4.0500388573851245</v>
      </c>
      <c r="L22" s="69">
        <f>'[18]Тариф'!$D$24+'[18]Тариф'!$D$74</f>
        <v>6.492875598622791</v>
      </c>
      <c r="M22" s="115">
        <f>'[18]Тариф'!$D$82</f>
        <v>6.013297414767397</v>
      </c>
      <c r="N22" s="68"/>
      <c r="O22" s="190">
        <f t="shared" si="4"/>
        <v>16.556211870775314</v>
      </c>
    </row>
    <row r="23" spans="1:16" ht="15.75">
      <c r="A23" s="48">
        <v>16</v>
      </c>
      <c r="B23" s="49" t="s">
        <v>63</v>
      </c>
      <c r="C23" s="123">
        <f>'[3]Мира 10'!$N$7</f>
        <v>403630.67999999993</v>
      </c>
      <c r="D23" s="74">
        <f t="shared" si="1"/>
        <v>62347.62927187043</v>
      </c>
      <c r="E23" s="50">
        <f t="shared" si="2"/>
        <v>145606.4783655424</v>
      </c>
      <c r="F23" s="142">
        <f>C23-D23-E23-G23</f>
        <v>48655.152362587105</v>
      </c>
      <c r="G23" s="50">
        <v>147021.42</v>
      </c>
      <c r="H23" s="72">
        <f>SUM(D23:G23)</f>
        <v>403630.67999999993</v>
      </c>
      <c r="I23" s="192">
        <v>10</v>
      </c>
      <c r="J23" s="115">
        <f>'[19]Тариф'!$D$22</f>
        <v>26.21944021166369</v>
      </c>
      <c r="K23" s="68">
        <f>'[19]Тариф'!$D$23</f>
        <v>4.050038857385123</v>
      </c>
      <c r="L23" s="69">
        <f>'[19]Тариф'!$D$24-'[19]Тариф'!$D$25+'[19]Тариф'!$D$76</f>
        <v>9.458449377376967</v>
      </c>
      <c r="M23" s="115">
        <f>'[19]Тариф'!$D$84</f>
        <v>3.0443323567627747</v>
      </c>
      <c r="N23" s="68">
        <f>'[19]Тариф'!$D$25</f>
        <v>9.666619620138833</v>
      </c>
      <c r="O23" s="35">
        <f>SUM(K23:N23)</f>
        <v>26.219440211663695</v>
      </c>
      <c r="P23" s="35">
        <f aca="true" t="shared" si="5" ref="P23:P30">O23-N23</f>
        <v>16.552820591524863</v>
      </c>
    </row>
    <row r="24" spans="1:16" ht="15.75">
      <c r="A24" s="48">
        <v>17</v>
      </c>
      <c r="B24" s="49" t="s">
        <v>64</v>
      </c>
      <c r="C24" s="123">
        <f>'[3]2'!$N$7</f>
        <v>69570.78000000001</v>
      </c>
      <c r="D24" s="74">
        <f t="shared" si="1"/>
        <v>17026.285066195258</v>
      </c>
      <c r="E24" s="50">
        <f t="shared" si="2"/>
        <v>18934.837965343002</v>
      </c>
      <c r="F24" s="142">
        <f>M24/J24*C24</f>
        <v>33609.65696846176</v>
      </c>
      <c r="G24" s="50"/>
      <c r="H24" s="72">
        <f aca="true" t="shared" si="6" ref="H24:H30">SUM(D24:G24)</f>
        <v>69570.78000000001</v>
      </c>
      <c r="I24" s="192">
        <v>2</v>
      </c>
      <c r="J24" s="115">
        <f>'[20]Тариф'!$D$22</f>
        <v>16.548786845935</v>
      </c>
      <c r="K24" s="68">
        <f>'[20]Тариф'!$D$23</f>
        <v>4.05003885738512</v>
      </c>
      <c r="L24" s="69">
        <f>'[20]Тариф'!$D$24+'[20]Тариф'!$D$74</f>
        <v>4.504025935181104</v>
      </c>
      <c r="M24" s="115">
        <f>'[20]Тариф'!$D$82</f>
        <v>7.994722053368776</v>
      </c>
      <c r="N24" s="68"/>
      <c r="O24" s="35">
        <f aca="true" t="shared" si="7" ref="O24:O30">SUM(K24:N24)</f>
        <v>16.548786845935</v>
      </c>
      <c r="P24" s="35">
        <f t="shared" si="5"/>
        <v>16.548786845935</v>
      </c>
    </row>
    <row r="25" spans="1:16" ht="15.75">
      <c r="A25" s="48">
        <v>18</v>
      </c>
      <c r="B25" s="49" t="s">
        <v>65</v>
      </c>
      <c r="C25" s="123">
        <f>'[3]3'!$N$7</f>
        <v>270220.5</v>
      </c>
      <c r="D25" s="74">
        <f t="shared" si="1"/>
        <v>33944.60854070985</v>
      </c>
      <c r="E25" s="50">
        <f t="shared" si="2"/>
        <v>69102.11154850604</v>
      </c>
      <c r="F25" s="142">
        <f aca="true" t="shared" si="8" ref="F25:F30">C25-D25-E25-G25</f>
        <v>36968.979910784095</v>
      </c>
      <c r="G25" s="50">
        <v>130204.8</v>
      </c>
      <c r="H25" s="72">
        <f t="shared" si="6"/>
        <v>270220.5</v>
      </c>
      <c r="I25" s="192">
        <v>3</v>
      </c>
      <c r="J25" s="115">
        <f>'[21]Тариф'!$D$22</f>
        <v>32.24086451754232</v>
      </c>
      <c r="K25" s="68">
        <f>'[21]Тариф'!$D$23</f>
        <v>4.050038857385121</v>
      </c>
      <c r="L25" s="69">
        <f>'[21]Тариф'!$D$24-'[21]Тариф'!$D$25+'[21]Тариф'!$D$75</f>
        <v>8.244791998799053</v>
      </c>
      <c r="M25" s="115">
        <f>'[21]Тариф'!$D$83</f>
        <v>4.260778742705108</v>
      </c>
      <c r="N25" s="68">
        <f>'[21]Тариф'!$D$25</f>
        <v>15.685254918653046</v>
      </c>
      <c r="O25" s="35">
        <f t="shared" si="7"/>
        <v>32.24086451754233</v>
      </c>
      <c r="P25" s="35">
        <f t="shared" si="5"/>
        <v>16.555609598889284</v>
      </c>
    </row>
    <row r="26" spans="1:16" ht="15.75">
      <c r="A26" s="48">
        <v>19</v>
      </c>
      <c r="B26" s="49" t="s">
        <v>66</v>
      </c>
      <c r="C26" s="123">
        <f>'[3]4'!$N$7</f>
        <v>325989</v>
      </c>
      <c r="D26" s="74">
        <f t="shared" si="1"/>
        <v>35519.72335432118</v>
      </c>
      <c r="E26" s="50">
        <f t="shared" si="2"/>
        <v>74590.17332297411</v>
      </c>
      <c r="F26" s="142">
        <f t="shared" si="8"/>
        <v>36580.62332270466</v>
      </c>
      <c r="G26" s="50">
        <v>179298.48</v>
      </c>
      <c r="H26" s="191">
        <f t="shared" si="6"/>
        <v>325989</v>
      </c>
      <c r="I26" s="192">
        <v>4</v>
      </c>
      <c r="J26" s="115">
        <f>'[22]Тариф'!$D$22</f>
        <v>37.17</v>
      </c>
      <c r="K26" s="68">
        <f>'[22]Тариф'!$D$23</f>
        <v>4.050038857385121</v>
      </c>
      <c r="L26" s="69">
        <f>'[22]Тариф'!$D$24-'[22]Тариф'!$D$25+'[22]Тариф'!$D$75</f>
        <v>8.504939560583171</v>
      </c>
      <c r="M26" s="115">
        <f>'[22]Тариф'!$D$83</f>
        <v>3.999709698367205</v>
      </c>
      <c r="N26" s="68">
        <f>'[22]Тариф'!$D$25</f>
        <v>20.62279845160708</v>
      </c>
      <c r="O26" s="190">
        <f t="shared" si="7"/>
        <v>37.17748656794258</v>
      </c>
      <c r="P26" s="35">
        <f t="shared" si="5"/>
        <v>16.5546881163355</v>
      </c>
    </row>
    <row r="27" spans="1:16" ht="15.75">
      <c r="A27" s="48">
        <v>20</v>
      </c>
      <c r="B27" s="49" t="s">
        <v>67</v>
      </c>
      <c r="C27" s="123">
        <f>'[3]5'!$N$7</f>
        <v>295796.34</v>
      </c>
      <c r="D27" s="74">
        <f>C27*(K27/J27)</f>
        <v>40147.00639652482</v>
      </c>
      <c r="E27" s="50">
        <f t="shared" si="2"/>
        <v>77778.66636543002</v>
      </c>
      <c r="F27" s="142">
        <f t="shared" si="8"/>
        <v>47538.36723804519</v>
      </c>
      <c r="G27" s="50">
        <v>130332.3</v>
      </c>
      <c r="H27" s="191">
        <f t="shared" si="6"/>
        <v>295796.34</v>
      </c>
      <c r="I27" s="192">
        <v>5</v>
      </c>
      <c r="J27" s="115">
        <f>'[23]Тариф'!$D$22</f>
        <v>29.84</v>
      </c>
      <c r="K27" s="68">
        <f>'[23]Тариф'!$D$23</f>
        <v>4.05003885738512</v>
      </c>
      <c r="L27" s="69">
        <f>'[23]Тариф'!$D$24-'[23]Тариф'!$D$25+'[23]Тариф'!$D$76</f>
        <v>7.846329012537584</v>
      </c>
      <c r="M27" s="115">
        <f>'[23]Тариф'!$D$84</f>
        <v>4.646966835642994</v>
      </c>
      <c r="N27" s="68">
        <f>'[23]Тариф'!$D$25</f>
        <v>13.290386832423692</v>
      </c>
      <c r="O27" s="190">
        <f t="shared" si="7"/>
        <v>29.83372153798939</v>
      </c>
      <c r="P27" s="35">
        <f t="shared" si="5"/>
        <v>16.543334705565698</v>
      </c>
    </row>
    <row r="28" spans="1:16" ht="15.75">
      <c r="A28" s="48">
        <v>21</v>
      </c>
      <c r="B28" s="49" t="s">
        <v>68</v>
      </c>
      <c r="C28" s="123">
        <f>'[3]6'!$N$7</f>
        <v>471674.16000000003</v>
      </c>
      <c r="D28" s="74">
        <f t="shared" si="1"/>
        <v>61205.13943547414</v>
      </c>
      <c r="E28" s="50">
        <f t="shared" si="2"/>
        <v>134192.05123571953</v>
      </c>
      <c r="F28" s="142">
        <f t="shared" si="8"/>
        <v>56980.509328806394</v>
      </c>
      <c r="G28" s="50">
        <v>219296.46</v>
      </c>
      <c r="H28" s="72">
        <f t="shared" si="6"/>
        <v>471674.16000000003</v>
      </c>
      <c r="I28" s="192">
        <v>6</v>
      </c>
      <c r="J28" s="115">
        <f>'[24]Тариф'!$D$22</f>
        <v>31.21140959148419</v>
      </c>
      <c r="K28" s="68">
        <f>'[24]Тариф'!$D$23</f>
        <v>4.0500388573851165</v>
      </c>
      <c r="L28" s="69">
        <f>'[24]Тариф'!$D$24-'[24]Тариф'!$D$25+'[24]Тариф'!$D$76</f>
        <v>8.879695837142052</v>
      </c>
      <c r="M28" s="115">
        <f>'[24]Тариф'!$D$84</f>
        <v>3.6213889975027893</v>
      </c>
      <c r="N28" s="68">
        <f>'[24]Тариф'!$D$25</f>
        <v>14.660285899454239</v>
      </c>
      <c r="O28" s="35">
        <f t="shared" si="7"/>
        <v>31.2114095914842</v>
      </c>
      <c r="P28" s="35">
        <f>O28-N28</f>
        <v>16.55112369202996</v>
      </c>
    </row>
    <row r="29" spans="1:16" ht="15.75">
      <c r="A29" s="48">
        <v>22</v>
      </c>
      <c r="B29" s="49" t="s">
        <v>69</v>
      </c>
      <c r="C29" s="123">
        <f>'[3]7'!$N$7</f>
        <v>497142</v>
      </c>
      <c r="D29" s="74">
        <f t="shared" si="1"/>
        <v>63863.7141966735</v>
      </c>
      <c r="E29" s="50">
        <f t="shared" si="2"/>
        <v>134755.99340512155</v>
      </c>
      <c r="F29" s="142">
        <f t="shared" si="8"/>
        <v>64704.09239820496</v>
      </c>
      <c r="G29" s="50">
        <v>233818.2</v>
      </c>
      <c r="H29" s="72">
        <f t="shared" si="6"/>
        <v>497142.00000000006</v>
      </c>
      <c r="I29" s="192">
        <v>7</v>
      </c>
      <c r="J29" s="115">
        <f>'[25]Тариф'!$D$22</f>
        <v>31.52720512680466</v>
      </c>
      <c r="K29" s="68">
        <f>'[25]Тариф'!$D$23</f>
        <v>4.050038857385118</v>
      </c>
      <c r="L29" s="69">
        <f>'[25]Тариф'!$D$24-'[25]Тариф'!$D$25+'[25]Тариф'!$D$76</f>
        <v>8.545807528129997</v>
      </c>
      <c r="M29" s="115">
        <f>'[25]Тариф'!$D$84</f>
        <v>3.9515313229098723</v>
      </c>
      <c r="N29" s="68">
        <f>'[25]Тариф'!$D$25</f>
        <v>14.979827418379685</v>
      </c>
      <c r="O29" s="35">
        <f t="shared" si="7"/>
        <v>31.527205126804674</v>
      </c>
      <c r="P29" s="35">
        <f t="shared" si="5"/>
        <v>16.54737770842499</v>
      </c>
    </row>
    <row r="30" spans="1:16" ht="16.5" thickBot="1">
      <c r="A30" s="51">
        <v>23</v>
      </c>
      <c r="B30" s="76" t="s">
        <v>70</v>
      </c>
      <c r="C30" s="124">
        <f>'[3]8'!$N$7</f>
        <v>550074.9</v>
      </c>
      <c r="D30" s="75">
        <f>C30*(K30/J30)</f>
        <v>61832.49290791656</v>
      </c>
      <c r="E30" s="52">
        <f t="shared" si="2"/>
        <v>131057.90867643108</v>
      </c>
      <c r="F30" s="142">
        <f t="shared" si="8"/>
        <v>62407.79841565242</v>
      </c>
      <c r="G30" s="50">
        <v>294776.7</v>
      </c>
      <c r="H30" s="191">
        <f t="shared" si="6"/>
        <v>550074.9000000001</v>
      </c>
      <c r="I30" s="192">
        <v>8</v>
      </c>
      <c r="J30" s="117">
        <f>'[26]Тариф'!$D$22</f>
        <v>36.03</v>
      </c>
      <c r="K30" s="70">
        <f>'[26]Тариф'!$D$23</f>
        <v>4.050038857385119</v>
      </c>
      <c r="L30" s="71">
        <f>'[26]Тариф'!$D$24-'[26]Тариф'!$D$25+'[26]Тариф'!$D$76</f>
        <v>8.584315426157078</v>
      </c>
      <c r="M30" s="117">
        <f>'[26]Тариф'!$D$84</f>
        <v>3.9197186899999714</v>
      </c>
      <c r="N30" s="68">
        <f>'[26]Тариф'!$D$25</f>
        <v>19.48287392680206</v>
      </c>
      <c r="O30" s="190">
        <f t="shared" si="7"/>
        <v>36.03694690034423</v>
      </c>
      <c r="P30" s="35">
        <f t="shared" si="5"/>
        <v>16.554072973542173</v>
      </c>
    </row>
    <row r="31" spans="3:8" ht="15.75" thickBot="1">
      <c r="C31" s="121">
        <f>SUM(C8:C30)</f>
        <v>5077907.640000001</v>
      </c>
      <c r="D31" s="38"/>
      <c r="G31" s="189">
        <f>SUM(G23:G30)</f>
        <v>1334748.36</v>
      </c>
      <c r="H31" s="118">
        <f>SUM(H8:H30)</f>
        <v>5077907.640000001</v>
      </c>
    </row>
    <row r="32" ht="12.75">
      <c r="E32" s="38"/>
    </row>
    <row r="33" spans="2:4" ht="12.75">
      <c r="B33" s="1"/>
      <c r="C33" s="38"/>
      <c r="D33" s="38"/>
    </row>
    <row r="34" spans="2:4" ht="12.75">
      <c r="B34" s="1"/>
      <c r="C34" s="38"/>
      <c r="D34" s="38"/>
    </row>
    <row r="35" ht="12.75">
      <c r="C35" s="38"/>
    </row>
    <row r="40" ht="12.75">
      <c r="C40" s="38"/>
    </row>
  </sheetData>
  <sheetProtection/>
  <mergeCells count="7">
    <mergeCell ref="J5:J6"/>
    <mergeCell ref="A5:A6"/>
    <mergeCell ref="B5:B6"/>
    <mergeCell ref="C5:C6"/>
    <mergeCell ref="K5:N5"/>
    <mergeCell ref="J7:N7"/>
    <mergeCell ref="D5:G5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sharkov</dc:creator>
  <cp:keywords/>
  <dc:description/>
  <cp:lastModifiedBy>1</cp:lastModifiedBy>
  <cp:lastPrinted>2022-02-04T10:06:09Z</cp:lastPrinted>
  <dcterms:created xsi:type="dcterms:W3CDTF">2012-05-03T10:28:17Z</dcterms:created>
  <dcterms:modified xsi:type="dcterms:W3CDTF">2022-03-21T03:33:11Z</dcterms:modified>
  <cp:category/>
  <cp:version/>
  <cp:contentType/>
  <cp:contentStatus/>
</cp:coreProperties>
</file>